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Maycol\Dropbox\TAMA\Trabajo de Grado\Tesis Moodle Completamiento\NUEVA PROPUESTA TESIS COMPLETAMIENTO\RECURSOS\UNIDAD 2\"/>
    </mc:Choice>
  </mc:AlternateContent>
  <bookViews>
    <workbookView xWindow="0" yWindow="0" windowWidth="19200" windowHeight="8820" tabRatio="810"/>
  </bookViews>
  <sheets>
    <sheet name="MENÚ" sheetId="4" r:id="rId1"/>
    <sheet name="VOL. DE CEMENTO" sheetId="1" r:id="rId2"/>
    <sheet name="TAPÓN BALANCEADO" sheetId="2" r:id="rId3"/>
    <sheet name="TAPÓN BALANCEADO FORZADO" sheetId="3" r:id="rId4"/>
    <sheet name="CEMENTACIÓN POR CIRCULACIÓN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7" i="5" l="1"/>
  <c r="X107" i="5" s="1"/>
  <c r="X92" i="5"/>
  <c r="X102" i="5"/>
  <c r="X86" i="5"/>
  <c r="X87" i="5" s="1"/>
  <c r="X52" i="5"/>
  <c r="X47" i="5"/>
  <c r="X32" i="5"/>
  <c r="X27" i="5"/>
  <c r="X22" i="5"/>
  <c r="X42" i="5" s="1"/>
  <c r="X17" i="5"/>
  <c r="V119" i="3"/>
  <c r="V130" i="3" s="1"/>
  <c r="V27" i="3"/>
  <c r="V42" i="3" s="1"/>
  <c r="V22" i="3"/>
  <c r="V17" i="3"/>
  <c r="V32" i="3" s="1"/>
  <c r="V72" i="2"/>
  <c r="V77" i="2" s="1"/>
  <c r="V67" i="2"/>
  <c r="V42" i="2"/>
  <c r="V47" i="2"/>
  <c r="V32" i="2"/>
  <c r="V27" i="2"/>
  <c r="V22" i="2"/>
  <c r="V17" i="2"/>
  <c r="T66" i="1"/>
  <c r="T31" i="1"/>
  <c r="T46" i="1"/>
  <c r="T26" i="1"/>
  <c r="T21" i="1"/>
  <c r="T41" i="1" s="1"/>
  <c r="T16" i="1"/>
  <c r="T36" i="1" s="1"/>
  <c r="T51" i="1" s="1"/>
  <c r="T56" i="1" s="1"/>
  <c r="T61" i="1" s="1"/>
  <c r="X37" i="5" l="1"/>
  <c r="X57" i="5" s="1"/>
  <c r="X72" i="5" s="1"/>
  <c r="X77" i="5" s="1"/>
  <c r="V125" i="3"/>
  <c r="V120" i="3"/>
  <c r="V37" i="3"/>
  <c r="V101" i="3"/>
  <c r="V84" i="3"/>
  <c r="V72" i="3"/>
  <c r="V77" i="3" s="1"/>
  <c r="V52" i="3"/>
  <c r="V57" i="3" s="1"/>
  <c r="V62" i="3" s="1"/>
  <c r="V47" i="3"/>
  <c r="V89" i="3" s="1"/>
  <c r="V106" i="3" s="1"/>
  <c r="V37" i="2"/>
  <c r="V52" i="2" s="1"/>
  <c r="V57" i="2" s="1"/>
  <c r="V62" i="2" s="1"/>
  <c r="X62" i="5" l="1"/>
  <c r="X67" i="5" s="1"/>
  <c r="V135" i="3"/>
  <c r="V140" i="3"/>
  <c r="V94" i="3"/>
  <c r="V111" i="3"/>
  <c r="V67" i="3"/>
</calcChain>
</file>

<file path=xl/sharedStrings.xml><?xml version="1.0" encoding="utf-8"?>
<sst xmlns="http://schemas.openxmlformats.org/spreadsheetml/2006/main" count="294" uniqueCount="95">
  <si>
    <t>TRONCO</t>
  </si>
  <si>
    <t>MESA ROTARIA</t>
  </si>
  <si>
    <t>PISO</t>
  </si>
  <si>
    <t>CONTRAPOZO</t>
  </si>
  <si>
    <t>REVESTIMIENTO:</t>
  </si>
  <si>
    <t>ID:</t>
  </si>
  <si>
    <t>OD:</t>
  </si>
  <si>
    <t>LANDING JOINT:</t>
  </si>
  <si>
    <t>FLOAT SHOE:</t>
  </si>
  <si>
    <t>in</t>
  </si>
  <si>
    <t>ft</t>
  </si>
  <si>
    <t>RAT HOLE:</t>
  </si>
  <si>
    <t>TOTAL DEPTH:</t>
  </si>
  <si>
    <t>HUECO ABIERTO:</t>
  </si>
  <si>
    <t>CEMENTO</t>
  </si>
  <si>
    <t>DENSIDAD:</t>
  </si>
  <si>
    <t>RENDIMIENTO:</t>
  </si>
  <si>
    <t>AGUA REQUERIDA:</t>
  </si>
  <si>
    <t>lb/gal</t>
  </si>
  <si>
    <t>ft3/sx</t>
  </si>
  <si>
    <t>gal/sx</t>
  </si>
  <si>
    <t>UNIVERSIDAD INDUSTRIAL DE SANTANDER</t>
  </si>
  <si>
    <t>FACULTAD DE INGENIERÍAS FÍSICO-QUÍMICAS</t>
  </si>
  <si>
    <t>ESCUELA DE INGENIERÍA DE PETRÓLEOS</t>
  </si>
  <si>
    <t>CAPACIDAD DEL HUECO ABIERTO</t>
  </si>
  <si>
    <t>bbl/ft</t>
  </si>
  <si>
    <t>CAPACIDAD DEL ANULAR</t>
  </si>
  <si>
    <t>CAPACIDAD ANULAR (HUECO-REVESTIMIENTO)</t>
  </si>
  <si>
    <t>CAPACIDAD ANULAR (REVESTIMIENTO-REVESTIMIENTO)</t>
  </si>
  <si>
    <t>REVESTIMIENTO 1</t>
  </si>
  <si>
    <t>REVESTIMIENTO 2</t>
  </si>
  <si>
    <t>CAPACIDAD REVESTIMIENTO 2</t>
  </si>
  <si>
    <t>VOLUMEN DEL RAT HOLE</t>
  </si>
  <si>
    <t>bbl</t>
  </si>
  <si>
    <t>VOLUMEN ANULAR (HUECO-REVESTIMIENTO)</t>
  </si>
  <si>
    <t>VOLUMEN ANULAR (REVESTIMIENTO-REVESTIMIENTO)</t>
  </si>
  <si>
    <t>VOLUMEN TOTAL LECHADA</t>
  </si>
  <si>
    <t>sx</t>
  </si>
  <si>
    <t>VOLUMEN DE DESPLAZAMIENTO</t>
  </si>
  <si>
    <t>FLOAT COLLAR:</t>
  </si>
  <si>
    <t>TUBERÍA:</t>
  </si>
  <si>
    <t>CAPACIDAD DEL REVESTIMIENTO</t>
  </si>
  <si>
    <t>VOLUMEN LECHADA DE CEMENTO</t>
  </si>
  <si>
    <t>CAPACIDAD DE LA TUBERÍA</t>
  </si>
  <si>
    <t xml:space="preserve">   H</t>
  </si>
  <si>
    <t xml:space="preserve">   H*</t>
  </si>
  <si>
    <t>TAPÓN DE CEMENTO:</t>
  </si>
  <si>
    <t>AGUA DULCE:</t>
  </si>
  <si>
    <t>VOLUMEN DE AGUA DENTRO DE LA TUBERÍA</t>
  </si>
  <si>
    <t>BASE TAPÓN DE CEMENTO:</t>
  </si>
  <si>
    <t>ALTURA DE LA SALMUERA DENTRO DE LA TUBERÍA</t>
  </si>
  <si>
    <t>ALTURA DEL CEMENTO - H DENTRO DE LA TUBERÍA</t>
  </si>
  <si>
    <t>VOLUMEN SALMUERA DE DESPLAZAMIENTO</t>
  </si>
  <si>
    <t>VOLUMEN TOTAL DE SALMUERA (Restando 2 bbl de Subdesplazamiento)</t>
  </si>
  <si>
    <t>ALTURA DE AGUA DULCE - H* DENTRO DE LA TUBERÍA</t>
  </si>
  <si>
    <t>VOLUMEN DESPLAZAMIENTO TOTAL</t>
  </si>
  <si>
    <t>CANTIDAD DE SACOS DE CEMENTO</t>
  </si>
  <si>
    <t>AGUA TOTAL REQUERIDA PARA EL CEMENTO</t>
  </si>
  <si>
    <t xml:space="preserve"> </t>
  </si>
  <si>
    <t>VOLUMEN A FORZAR:</t>
  </si>
  <si>
    <t>CALCULOS ANTES DE FORZAR CON TUBERÍA ADENTRO</t>
  </si>
  <si>
    <t>CALCULOS ANTES DE FORZAR CON TUBERÍA AFUERA</t>
  </si>
  <si>
    <t>LONGITUD DEL CEMENTO ANTES DE FORZAR SIN TUBERÍA</t>
  </si>
  <si>
    <t>LONGITUD DEL AGUA DULCE ANTES DE FORZAR SIN TUBERÍA</t>
  </si>
  <si>
    <t>LONGITUD DE LA SALMUERA ANTES DE FORZAR SIN TUBERÍA</t>
  </si>
  <si>
    <t>CALCULOS DESPUÉS DE FORZAR</t>
  </si>
  <si>
    <t>LONGITUD DEL CEMENTO DESPUÉS DE FORZAR</t>
  </si>
  <si>
    <t>LONGITUD DEL AGUA DULCE DESPUÉS DE FORZAR</t>
  </si>
  <si>
    <t>LONGITUD DE LA SALMUERA DESPUÉS DE FORZAR</t>
  </si>
  <si>
    <t>CALCULOS DE PRESIONES</t>
  </si>
  <si>
    <t>PRESIÓN DE FRACTURA</t>
  </si>
  <si>
    <t>psi</t>
  </si>
  <si>
    <t>GRADIENTE DE PRESIÓN</t>
  </si>
  <si>
    <t>psi/ft</t>
  </si>
  <si>
    <t>TOPE ZONA DE INTERÉS A PONER EL TAPÓN</t>
  </si>
  <si>
    <t>PRESIÓN HIDROSTÁTICA INICIAL</t>
  </si>
  <si>
    <t>SALMUERA</t>
  </si>
  <si>
    <t>PRESIÓN HIDROSTÁTICA FINAL</t>
  </si>
  <si>
    <t>PRESIÓN INICIAL MÁXIMA DE FORZAMIENTO</t>
  </si>
  <si>
    <t>PRESIÓN FINAL MÁXIMA DE FORZAMIENTO</t>
  </si>
  <si>
    <t>TOPE ZONA A TAPONAR</t>
  </si>
  <si>
    <t>BASE ZONA A TAPONAR</t>
  </si>
  <si>
    <t>HUECO</t>
  </si>
  <si>
    <t>CAPACIDAD DEL ANULAR (HUECO - REVESTIMIENTO)</t>
  </si>
  <si>
    <t>CAPACIDAD DEL ANULAR (REVESTIMIENTO - TUBERÍA)</t>
  </si>
  <si>
    <t>CEMENT RETAINER:</t>
  </si>
  <si>
    <t>CAÑONEO:</t>
  </si>
  <si>
    <t>VOLUMEN TAPÓN REVESTIMIENTO</t>
  </si>
  <si>
    <t>VOLUMEN ANULAR HUECO - REVESTIMIENTO</t>
  </si>
  <si>
    <t>VOLUMEN ANULAR REVESTIMIENTO - TUBERÍA</t>
  </si>
  <si>
    <t>CEMENTO EN EL ANULAR:</t>
  </si>
  <si>
    <t>VOLUMEN EN LA TUBERÍA</t>
  </si>
  <si>
    <t>CEMENTO EN LA TUBERÍA:</t>
  </si>
  <si>
    <t>LONGITUD DE LA LECHADA</t>
  </si>
  <si>
    <t>VOLUMEN DE DESPLAZAMIENTO (SALMUERA + AGUA DULCE)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</si>
</sst>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000"/>
    <numFmt numFmtId="170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7" tint="0.39997558519241921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theme="1"/>
        <bgColor theme="0"/>
      </patternFill>
    </fill>
    <fill>
      <patternFill patternType="gray125">
        <fgColor auto="1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lightGray">
        <fgColor theme="4" tint="0.79998168889431442"/>
        <bgColor rgb="FF00B0F0"/>
      </patternFill>
    </fill>
    <fill>
      <patternFill patternType="lightGray">
        <fgColor theme="4" tint="0.79998168889431442"/>
        <bgColor theme="0" tint="-0.499984740745262"/>
      </patternFill>
    </fill>
    <fill>
      <patternFill patternType="lightGray">
        <fgColor theme="4" tint="0.79995117038483843"/>
        <bgColor theme="7" tint="0.59996337778862885"/>
      </patternFill>
    </fill>
    <fill>
      <patternFill patternType="solid">
        <fgColor theme="7" tint="0.79998168889431442"/>
        <bgColor indexed="64"/>
      </patternFill>
    </fill>
    <fill>
      <patternFill patternType="lightGray">
        <fgColor theme="4" tint="0.79992065187536243"/>
        <bgColor theme="5" tint="-0.499984740745262"/>
      </patternFill>
    </fill>
    <fill>
      <patternFill patternType="lightGray">
        <fgColor theme="4" tint="0.79992065187536243"/>
        <bgColor theme="0" tint="-0.499984740745262"/>
      </patternFill>
    </fill>
    <fill>
      <patternFill patternType="lightGray">
        <fgColor theme="4" tint="0.79992065187536243"/>
        <bgColor rgb="FF00B0F0"/>
      </patternFill>
    </fill>
  </fills>
  <borders count="58">
    <border>
      <left/>
      <right/>
      <top/>
      <bottom/>
      <diagonal/>
    </border>
    <border>
      <left/>
      <right/>
      <top/>
      <bottom style="mediumDashed">
        <color rgb="FFFF9966"/>
      </bottom>
      <diagonal/>
    </border>
    <border>
      <left style="mediumDashed">
        <color rgb="FFFF9966"/>
      </left>
      <right style="mediumDashed">
        <color rgb="FFFF9966"/>
      </right>
      <top style="mediumDashed">
        <color rgb="FFFF9966"/>
      </top>
      <bottom style="mediumDashed">
        <color rgb="FFFF9966"/>
      </bottom>
      <diagonal/>
    </border>
    <border>
      <left style="mediumDashed">
        <color rgb="FFFF9966"/>
      </left>
      <right style="mediumDashed">
        <color rgb="FFFF9966"/>
      </right>
      <top style="mediumDashed">
        <color rgb="FFFF9966"/>
      </top>
      <bottom/>
      <diagonal/>
    </border>
    <border>
      <left style="mediumDashed">
        <color rgb="FFFF9966"/>
      </left>
      <right style="mediumDashed">
        <color rgb="FFFF9966"/>
      </right>
      <top/>
      <bottom/>
      <diagonal/>
    </border>
    <border>
      <left/>
      <right/>
      <top style="mediumDashed">
        <color theme="4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Dashed">
        <color theme="4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mediumDashed">
        <color theme="4"/>
      </top>
      <bottom/>
      <diagonal/>
    </border>
    <border>
      <left/>
      <right style="medium">
        <color theme="0" tint="-0.499984740745262"/>
      </right>
      <top style="mediumDashed">
        <color theme="4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dashDotDot">
        <color theme="5" tint="-0.499984740745262"/>
      </left>
      <right style="medium">
        <color theme="0" tint="-0.499984740745262"/>
      </right>
      <top style="mediumDashed">
        <color theme="4"/>
      </top>
      <bottom/>
      <diagonal/>
    </border>
    <border>
      <left style="dashDotDot">
        <color theme="5" tint="-0.499984740745262"/>
      </left>
      <right style="medium">
        <color theme="0" tint="-0.499984740745262"/>
      </right>
      <top/>
      <bottom/>
      <diagonal/>
    </border>
    <border diagonalUp="1">
      <left style="dashDotDot">
        <color theme="5" tint="-0.499984740745262"/>
      </left>
      <right style="medium">
        <color theme="0" tint="-0.499984740745262"/>
      </right>
      <top/>
      <bottom style="medium">
        <color theme="0" tint="-0.499984740745262"/>
      </bottom>
      <diagonal style="medium">
        <color theme="0" tint="-0.499984740745262"/>
      </diagonal>
    </border>
    <border>
      <left style="medium">
        <color theme="0" tint="-0.499984740745262"/>
      </left>
      <right style="dashDotDot">
        <color theme="5" tint="-0.499984740745262"/>
      </right>
      <top style="mediumDashed">
        <color theme="4"/>
      </top>
      <bottom/>
      <diagonal/>
    </border>
    <border>
      <left style="medium">
        <color theme="0" tint="-0.499984740745262"/>
      </left>
      <right style="dashDotDot">
        <color theme="5" tint="-0.499984740745262"/>
      </right>
      <top/>
      <bottom/>
      <diagonal/>
    </border>
    <border diagonalDown="1">
      <left style="medium">
        <color theme="0" tint="-0.499984740745262"/>
      </left>
      <right style="dashDotDot">
        <color theme="5" tint="-0.499984740745262"/>
      </right>
      <top/>
      <bottom style="medium">
        <color theme="0" tint="-0.499984740745262"/>
      </bottom>
      <diagonal style="medium">
        <color theme="0" tint="-0.499984740745262"/>
      </diagonal>
    </border>
    <border>
      <left style="dashDotDot">
        <color theme="5" tint="-0.499984740745262"/>
      </left>
      <right/>
      <top/>
      <bottom/>
      <diagonal/>
    </border>
    <border>
      <left/>
      <right style="dashDotDot">
        <color theme="5" tint="-0.499984740745262"/>
      </right>
      <top/>
      <bottom/>
      <diagonal/>
    </border>
    <border>
      <left style="dashDotDot">
        <color theme="5" tint="-0.499984740745262"/>
      </left>
      <right/>
      <top/>
      <bottom style="dashDotDot">
        <color theme="5" tint="-0.499984740745262"/>
      </bottom>
      <diagonal/>
    </border>
    <border>
      <left/>
      <right/>
      <top/>
      <bottom style="dashDotDot">
        <color theme="5" tint="-0.499984740745262"/>
      </bottom>
      <diagonal/>
    </border>
    <border>
      <left/>
      <right style="dashDotDot">
        <color theme="5" tint="-0.499984740745262"/>
      </right>
      <top/>
      <bottom style="dashDotDot">
        <color theme="5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4"/>
      </left>
      <right/>
      <top style="hair">
        <color theme="0" tint="-0.14996795556505021"/>
      </top>
      <bottom style="mediumDashed">
        <color theme="4"/>
      </bottom>
      <diagonal/>
    </border>
    <border>
      <left/>
      <right/>
      <top style="hair">
        <color theme="0" tint="-0.14996795556505021"/>
      </top>
      <bottom style="mediumDashed">
        <color theme="4"/>
      </bottom>
      <diagonal/>
    </border>
    <border>
      <left/>
      <right style="mediumDashed">
        <color rgb="FFFF9966"/>
      </right>
      <top style="hair">
        <color theme="0" tint="-0.14996795556505021"/>
      </top>
      <bottom style="mediumDashed">
        <color theme="4"/>
      </bottom>
      <diagonal/>
    </border>
    <border>
      <left style="mediumDashed">
        <color rgb="FFFF9966"/>
      </left>
      <right style="mediumDashed">
        <color rgb="FFFF9966"/>
      </right>
      <top style="hair">
        <color theme="0" tint="-0.14996795556505021"/>
      </top>
      <bottom style="mediumDashed">
        <color theme="4"/>
      </bottom>
      <diagonal/>
    </border>
    <border>
      <left style="mediumDashed">
        <color rgb="FFFF9966"/>
      </left>
      <right/>
      <top style="hair">
        <color theme="0" tint="-0.14996795556505021"/>
      </top>
      <bottom style="mediumDashed">
        <color theme="4"/>
      </bottom>
      <diagonal/>
    </border>
    <border>
      <left/>
      <right style="medium">
        <color theme="4"/>
      </right>
      <top style="hair">
        <color theme="0" tint="-0.14996795556505021"/>
      </top>
      <bottom style="mediumDashed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DashDot">
        <color theme="0" tint="-0.499984740745262"/>
      </left>
      <right/>
      <top/>
      <bottom/>
      <diagonal/>
    </border>
    <border>
      <left/>
      <right style="mediumDashDot">
        <color theme="0" tint="-0.499984740745262"/>
      </right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0" tint="-0.499984740745262"/>
      </left>
      <right style="medium">
        <color theme="1" tint="0.34998626667073579"/>
      </right>
      <top/>
      <bottom/>
      <diagonal/>
    </border>
    <border>
      <left style="mediumDashed">
        <color rgb="FFFFFF00"/>
      </left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 style="mediumDashed">
        <color rgb="FFFFFF00"/>
      </right>
      <top/>
      <bottom/>
      <diagonal/>
    </border>
    <border>
      <left style="mediumDashed">
        <color rgb="FFFFFF00"/>
      </left>
      <right/>
      <top/>
      <bottom/>
      <diagonal/>
    </border>
    <border>
      <left/>
      <right style="mediumDashed">
        <color rgb="FFFFFF00"/>
      </right>
      <top/>
      <bottom/>
      <diagonal/>
    </border>
    <border diagonalDown="1">
      <left/>
      <right/>
      <top/>
      <bottom/>
      <diagonal style="medium">
        <color theme="1" tint="0.34998626667073579"/>
      </diagonal>
    </border>
    <border diagonalUp="1">
      <left/>
      <right/>
      <top/>
      <bottom/>
      <diagonal style="medium">
        <color theme="1" tint="0.34998626667073579"/>
      </diagonal>
    </border>
    <border>
      <left/>
      <right style="dashDotDot">
        <color theme="5" tint="-0.499984740745262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2" borderId="0" xfId="0" applyFill="1"/>
    <xf numFmtId="0" fontId="0" fillId="3" borderId="13" xfId="0" applyFill="1" applyBorder="1"/>
    <xf numFmtId="0" fontId="0" fillId="4" borderId="10" xfId="0" applyFill="1" applyBorder="1"/>
    <xf numFmtId="0" fontId="0" fillId="3" borderId="11" xfId="0" applyFill="1" applyBorder="1"/>
    <xf numFmtId="0" fontId="0" fillId="3" borderId="16" xfId="0" applyFill="1" applyBorder="1"/>
    <xf numFmtId="0" fontId="0" fillId="3" borderId="14" xfId="0" applyFill="1" applyBorder="1"/>
    <xf numFmtId="0" fontId="0" fillId="3" borderId="17" xfId="0" applyFill="1" applyBorder="1"/>
    <xf numFmtId="0" fontId="0" fillId="4" borderId="18" xfId="0" applyFill="1" applyBorder="1"/>
    <xf numFmtId="0" fontId="0" fillId="3" borderId="19" xfId="0" applyFill="1" applyBorder="1"/>
    <xf numFmtId="0" fontId="0" fillId="2" borderId="0" xfId="0" applyFill="1" applyBorder="1"/>
    <xf numFmtId="0" fontId="0" fillId="2" borderId="1" xfId="0" applyFill="1" applyBorder="1"/>
    <xf numFmtId="0" fontId="0" fillId="2" borderId="5" xfId="0" applyFill="1" applyBorder="1"/>
    <xf numFmtId="0" fontId="0" fillId="3" borderId="12" xfId="0" applyFill="1" applyBorder="1"/>
    <xf numFmtId="0" fontId="0" fillId="4" borderId="8" xfId="0" applyFill="1" applyBorder="1"/>
    <xf numFmtId="0" fontId="0" fillId="3" borderId="9" xfId="0" applyFill="1" applyBorder="1"/>
    <xf numFmtId="0" fontId="0" fillId="3" borderId="15" xfId="0" applyFill="1" applyBorder="1"/>
    <xf numFmtId="0" fontId="0" fillId="2" borderId="23" xfId="0" applyFill="1" applyBorder="1"/>
    <xf numFmtId="0" fontId="0" fillId="4" borderId="7" xfId="0" applyFill="1" applyBorder="1"/>
    <xf numFmtId="0" fontId="0" fillId="4" borderId="14" xfId="0" applyFill="1" applyBorder="1"/>
    <xf numFmtId="0" fontId="0" fillId="4" borderId="0" xfId="0" applyFill="1" applyBorder="1"/>
    <xf numFmtId="0" fontId="0" fillId="4" borderId="20" xfId="0" applyFill="1" applyBorder="1"/>
    <xf numFmtId="0" fontId="0" fillId="4" borderId="21" xfId="0" applyFill="1" applyBorder="1"/>
    <xf numFmtId="0" fontId="0" fillId="3" borderId="22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2" xfId="0" applyFill="1" applyBorder="1" applyAlignment="1" applyProtection="1">
      <protection locked="0"/>
    </xf>
    <xf numFmtId="12" fontId="0" fillId="2" borderId="32" xfId="0" applyNumberFormat="1" applyFill="1" applyBorder="1" applyAlignment="1" applyProtection="1">
      <protection locked="0"/>
    </xf>
    <xf numFmtId="0" fontId="0" fillId="2" borderId="3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34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5" borderId="30" xfId="0" applyFont="1" applyFill="1" applyBorder="1" applyAlignment="1">
      <alignment horizontal="center"/>
    </xf>
    <xf numFmtId="2" fontId="0" fillId="2" borderId="38" xfId="0" applyNumberFormat="1" applyFill="1" applyBorder="1" applyAlignment="1">
      <alignment horizontal="right" vertical="center"/>
    </xf>
    <xf numFmtId="2" fontId="0" fillId="2" borderId="31" xfId="0" applyNumberFormat="1" applyFill="1" applyBorder="1" applyAlignment="1">
      <alignment horizontal="right" vertical="center"/>
    </xf>
    <xf numFmtId="2" fontId="0" fillId="2" borderId="39" xfId="0" applyNumberFormat="1" applyFill="1" applyBorder="1" applyAlignment="1">
      <alignment horizontal="right" vertical="center"/>
    </xf>
    <xf numFmtId="2" fontId="0" fillId="2" borderId="35" xfId="0" applyNumberFormat="1" applyFill="1" applyBorder="1" applyAlignment="1">
      <alignment horizontal="left" vertical="center"/>
    </xf>
    <xf numFmtId="2" fontId="0" fillId="2" borderId="36" xfId="0" applyNumberFormat="1" applyFill="1" applyBorder="1" applyAlignment="1">
      <alignment horizontal="left" vertical="center"/>
    </xf>
    <xf numFmtId="2" fontId="0" fillId="2" borderId="37" xfId="0" applyNumberFormat="1" applyFill="1" applyBorder="1" applyAlignment="1">
      <alignment horizontal="left" vertical="center"/>
    </xf>
    <xf numFmtId="168" fontId="0" fillId="2" borderId="38" xfId="0" applyNumberFormat="1" applyFill="1" applyBorder="1" applyAlignment="1">
      <alignment horizontal="right" vertical="center"/>
    </xf>
    <xf numFmtId="168" fontId="0" fillId="2" borderId="31" xfId="0" applyNumberFormat="1" applyFill="1" applyBorder="1" applyAlignment="1">
      <alignment horizontal="right" vertical="center"/>
    </xf>
    <xf numFmtId="168" fontId="0" fillId="2" borderId="39" xfId="0" applyNumberFormat="1" applyFill="1" applyBorder="1" applyAlignment="1">
      <alignment horizontal="right" vertical="center"/>
    </xf>
    <xf numFmtId="1" fontId="0" fillId="2" borderId="38" xfId="0" applyNumberFormat="1" applyFill="1" applyBorder="1" applyAlignment="1">
      <alignment horizontal="right" vertical="center"/>
    </xf>
    <xf numFmtId="1" fontId="0" fillId="2" borderId="31" xfId="0" applyNumberFormat="1" applyFill="1" applyBorder="1" applyAlignment="1">
      <alignment horizontal="right" vertical="center"/>
    </xf>
    <xf numFmtId="1" fontId="0" fillId="2" borderId="39" xfId="0" applyNumberFormat="1" applyFill="1" applyBorder="1" applyAlignment="1">
      <alignment horizontal="right" vertical="center"/>
    </xf>
    <xf numFmtId="170" fontId="0" fillId="2" borderId="32" xfId="0" applyNumberFormat="1" applyFill="1" applyBorder="1" applyAlignment="1" applyProtection="1">
      <protection locked="0"/>
    </xf>
    <xf numFmtId="0" fontId="0" fillId="2" borderId="0" xfId="0" applyFill="1" applyBorder="1" applyAlignment="1">
      <alignment horizontal="center"/>
    </xf>
    <xf numFmtId="0" fontId="0" fillId="4" borderId="11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0" fillId="6" borderId="10" xfId="0" applyFill="1" applyBorder="1"/>
    <xf numFmtId="0" fontId="0" fillId="6" borderId="44" xfId="0" applyFill="1" applyBorder="1"/>
    <xf numFmtId="0" fontId="0" fillId="6" borderId="11" xfId="0" applyFill="1" applyBorder="1"/>
    <xf numFmtId="0" fontId="4" fillId="7" borderId="10" xfId="0" applyFont="1" applyFill="1" applyBorder="1"/>
    <xf numFmtId="0" fontId="4" fillId="7" borderId="44" xfId="0" applyFont="1" applyFill="1" applyBorder="1"/>
    <xf numFmtId="0" fontId="4" fillId="7" borderId="11" xfId="0" applyFont="1" applyFill="1" applyBorder="1"/>
    <xf numFmtId="0" fontId="4" fillId="7" borderId="43" xfId="0" applyFont="1" applyFill="1" applyBorder="1"/>
    <xf numFmtId="2" fontId="0" fillId="2" borderId="0" xfId="0" applyNumberFormat="1" applyFill="1"/>
    <xf numFmtId="2" fontId="0" fillId="0" borderId="0" xfId="0" applyNumberFormat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8" borderId="27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10" xfId="0" applyFill="1" applyBorder="1"/>
    <xf numFmtId="0" fontId="0" fillId="8" borderId="0" xfId="0" applyFill="1" applyBorder="1"/>
    <xf numFmtId="0" fontId="0" fillId="8" borderId="11" xfId="0" applyFill="1" applyBorder="1"/>
    <xf numFmtId="0" fontId="0" fillId="8" borderId="46" xfId="0" applyFill="1" applyBorder="1"/>
    <xf numFmtId="0" fontId="0" fillId="8" borderId="47" xfId="0" applyFill="1" applyBorder="1"/>
    <xf numFmtId="0" fontId="0" fillId="8" borderId="44" xfId="0" applyFill="1" applyBorder="1"/>
    <xf numFmtId="0" fontId="0" fillId="7" borderId="19" xfId="0" applyFill="1" applyBorder="1"/>
    <xf numFmtId="0" fontId="0" fillId="7" borderId="18" xfId="0" applyFill="1" applyBorder="1"/>
    <xf numFmtId="0" fontId="2" fillId="9" borderId="32" xfId="0" applyFont="1" applyFill="1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right"/>
    </xf>
    <xf numFmtId="0" fontId="1" fillId="2" borderId="33" xfId="0" applyFont="1" applyFill="1" applyBorder="1" applyAlignment="1"/>
    <xf numFmtId="0" fontId="0" fillId="8" borderId="48" xfId="0" applyFill="1" applyBorder="1"/>
    <xf numFmtId="0" fontId="0" fillId="8" borderId="49" xfId="0" applyFill="1" applyBorder="1"/>
    <xf numFmtId="0" fontId="4" fillId="7" borderId="50" xfId="0" applyFont="1" applyFill="1" applyBorder="1"/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9" xfId="0" applyFill="1" applyBorder="1" applyAlignment="1">
      <alignment vertical="center"/>
    </xf>
    <xf numFmtId="0" fontId="4" fillId="7" borderId="51" xfId="0" applyFont="1" applyFill="1" applyBorder="1"/>
    <xf numFmtId="0" fontId="4" fillId="7" borderId="52" xfId="0" applyFont="1" applyFill="1" applyBorder="1"/>
    <xf numFmtId="0" fontId="6" fillId="2" borderId="0" xfId="0" applyFont="1" applyFill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10" borderId="10" xfId="0" applyFill="1" applyBorder="1"/>
    <xf numFmtId="0" fontId="0" fillId="10" borderId="0" xfId="0" applyFill="1" applyBorder="1"/>
    <xf numFmtId="0" fontId="0" fillId="10" borderId="11" xfId="0" applyFill="1" applyBorder="1"/>
    <xf numFmtId="0" fontId="0" fillId="11" borderId="10" xfId="0" applyFill="1" applyBorder="1"/>
    <xf numFmtId="0" fontId="0" fillId="11" borderId="0" xfId="0" applyFill="1" applyBorder="1"/>
    <xf numFmtId="0" fontId="0" fillId="11" borderId="11" xfId="0" applyFill="1" applyBorder="1"/>
    <xf numFmtId="0" fontId="0" fillId="11" borderId="53" xfId="0" applyFill="1" applyBorder="1"/>
    <xf numFmtId="0" fontId="0" fillId="11" borderId="54" xfId="0" applyFill="1" applyBorder="1"/>
    <xf numFmtId="0" fontId="0" fillId="12" borderId="48" xfId="0" applyFill="1" applyBorder="1"/>
    <xf numFmtId="0" fontId="0" fillId="12" borderId="0" xfId="0" applyFill="1" applyBorder="1"/>
    <xf numFmtId="0" fontId="0" fillId="12" borderId="49" xfId="0" applyFill="1" applyBorder="1"/>
    <xf numFmtId="0" fontId="0" fillId="11" borderId="48" xfId="0" applyFill="1" applyBorder="1"/>
    <xf numFmtId="0" fontId="0" fillId="11" borderId="49" xfId="0" applyFill="1" applyBorder="1"/>
    <xf numFmtId="0" fontId="0" fillId="11" borderId="55" xfId="0" applyFill="1" applyBorder="1"/>
    <xf numFmtId="0" fontId="0" fillId="11" borderId="56" xfId="0" applyFill="1" applyBorder="1"/>
    <xf numFmtId="0" fontId="0" fillId="11" borderId="44" xfId="0" applyFill="1" applyBorder="1"/>
    <xf numFmtId="0" fontId="0" fillId="11" borderId="43" xfId="0" applyFill="1" applyBorder="1"/>
    <xf numFmtId="0" fontId="6" fillId="2" borderId="0" xfId="0" applyFont="1" applyFill="1" applyAlignment="1">
      <alignment horizontal="right"/>
    </xf>
    <xf numFmtId="12" fontId="6" fillId="2" borderId="32" xfId="0" applyNumberFormat="1" applyFont="1" applyFill="1" applyBorder="1"/>
    <xf numFmtId="0" fontId="6" fillId="2" borderId="57" xfId="0" applyFont="1" applyFill="1" applyBorder="1"/>
    <xf numFmtId="1" fontId="5" fillId="2" borderId="32" xfId="0" applyNumberFormat="1" applyFont="1" applyFill="1" applyBorder="1"/>
    <xf numFmtId="0" fontId="0" fillId="2" borderId="38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>
      <alignment horizontal="center" vertical="top"/>
    </xf>
    <xf numFmtId="0" fontId="0" fillId="2" borderId="39" xfId="0" applyFill="1" applyBorder="1" applyAlignment="1" applyProtection="1">
      <alignment horizontal="center" vertical="top"/>
      <protection locked="0"/>
    </xf>
    <xf numFmtId="0" fontId="0" fillId="2" borderId="37" xfId="0" applyFill="1" applyBorder="1" applyAlignment="1">
      <alignment horizontal="center" vertical="top"/>
    </xf>
    <xf numFmtId="0" fontId="0" fillId="2" borderId="0" xfId="0" applyFill="1" applyAlignment="1">
      <alignment horizontal="right" vertical="top"/>
    </xf>
    <xf numFmtId="0" fontId="0" fillId="2" borderId="36" xfId="0" applyFill="1" applyBorder="1" applyAlignment="1">
      <alignment horizontal="right" vertical="top"/>
    </xf>
    <xf numFmtId="0" fontId="0" fillId="2" borderId="18" xfId="0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79B"/>
      <color rgb="FFFFEBAB"/>
      <color rgb="FFFFE6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TAP&#211;N BALANCEADO FORZADO'!A1"/><Relationship Id="rId3" Type="http://schemas.openxmlformats.org/officeDocument/2006/relationships/image" Target="../media/image1.png"/><Relationship Id="rId7" Type="http://schemas.openxmlformats.org/officeDocument/2006/relationships/hyperlink" Target="#'TAP&#211;N BALANCEADO'!A1"/><Relationship Id="rId2" Type="http://schemas.openxmlformats.org/officeDocument/2006/relationships/hyperlink" Target="https://www.uis.edu.co/webUIS/es/index.jsp" TargetMode="External"/><Relationship Id="rId1" Type="http://schemas.openxmlformats.org/officeDocument/2006/relationships/hyperlink" Target="http://tic.uis.edu.co/ava/" TargetMode="External"/><Relationship Id="rId6" Type="http://schemas.openxmlformats.org/officeDocument/2006/relationships/hyperlink" Target="#'VOL. DE CEMENTO'!A1"/><Relationship Id="rId5" Type="http://schemas.openxmlformats.org/officeDocument/2006/relationships/image" Target="../media/image2.png"/><Relationship Id="rId4" Type="http://schemas.openxmlformats.org/officeDocument/2006/relationships/hyperlink" Target="http://petroleos.uis.edu.co/eisi/" TargetMode="External"/><Relationship Id="rId9" Type="http://schemas.openxmlformats.org/officeDocument/2006/relationships/hyperlink" Target="#'CEMENTACI&#211;N POR CIRCULACI&#211;N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10.png"/><Relationship Id="rId3" Type="http://schemas.openxmlformats.org/officeDocument/2006/relationships/image" Target="../media/image1.png"/><Relationship Id="rId7" Type="http://schemas.openxmlformats.org/officeDocument/2006/relationships/image" Target="../media/image4.png"/><Relationship Id="rId12" Type="http://schemas.openxmlformats.org/officeDocument/2006/relationships/image" Target="../media/image9.png"/><Relationship Id="rId17" Type="http://schemas.openxmlformats.org/officeDocument/2006/relationships/hyperlink" Target="#MEN&#218;!A1"/><Relationship Id="rId2" Type="http://schemas.openxmlformats.org/officeDocument/2006/relationships/hyperlink" Target="https://www.uis.edu.co/webUIS/es/index.jsp" TargetMode="External"/><Relationship Id="rId16" Type="http://schemas.openxmlformats.org/officeDocument/2006/relationships/image" Target="../media/image13.png"/><Relationship Id="rId1" Type="http://schemas.openxmlformats.org/officeDocument/2006/relationships/hyperlink" Target="http://tic.uis.edu.co/ava/" TargetMode="External"/><Relationship Id="rId6" Type="http://schemas.openxmlformats.org/officeDocument/2006/relationships/image" Target="../media/image3.png"/><Relationship Id="rId11" Type="http://schemas.openxmlformats.org/officeDocument/2006/relationships/image" Target="../media/image8.png"/><Relationship Id="rId5" Type="http://schemas.openxmlformats.org/officeDocument/2006/relationships/image" Target="../media/image2.png"/><Relationship Id="rId15" Type="http://schemas.openxmlformats.org/officeDocument/2006/relationships/image" Target="../media/image12.png"/><Relationship Id="rId10" Type="http://schemas.openxmlformats.org/officeDocument/2006/relationships/image" Target="../media/image7.png"/><Relationship Id="rId4" Type="http://schemas.openxmlformats.org/officeDocument/2006/relationships/hyperlink" Target="http://petroleos.uis.edu.co/eisi/" TargetMode="External"/><Relationship Id="rId9" Type="http://schemas.openxmlformats.org/officeDocument/2006/relationships/image" Target="../media/image6.png"/><Relationship Id="rId14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png"/><Relationship Id="rId13" Type="http://schemas.openxmlformats.org/officeDocument/2006/relationships/image" Target="../media/image21.png"/><Relationship Id="rId18" Type="http://schemas.openxmlformats.org/officeDocument/2006/relationships/image" Target="../media/image24.png"/><Relationship Id="rId3" Type="http://schemas.openxmlformats.org/officeDocument/2006/relationships/image" Target="../media/image1.png"/><Relationship Id="rId7" Type="http://schemas.openxmlformats.org/officeDocument/2006/relationships/image" Target="../media/image15.png"/><Relationship Id="rId12" Type="http://schemas.openxmlformats.org/officeDocument/2006/relationships/image" Target="../media/image20.png"/><Relationship Id="rId17" Type="http://schemas.openxmlformats.org/officeDocument/2006/relationships/image" Target="../media/image23.png"/><Relationship Id="rId2" Type="http://schemas.openxmlformats.org/officeDocument/2006/relationships/hyperlink" Target="https://www.uis.edu.co/webUIS/es/index.jsp" TargetMode="External"/><Relationship Id="rId16" Type="http://schemas.openxmlformats.org/officeDocument/2006/relationships/image" Target="../media/image22.png"/><Relationship Id="rId1" Type="http://schemas.openxmlformats.org/officeDocument/2006/relationships/hyperlink" Target="http://tic.uis.edu.co/ava/" TargetMode="External"/><Relationship Id="rId6" Type="http://schemas.openxmlformats.org/officeDocument/2006/relationships/image" Target="../media/image14.png"/><Relationship Id="rId11" Type="http://schemas.openxmlformats.org/officeDocument/2006/relationships/image" Target="../media/image19.png"/><Relationship Id="rId5" Type="http://schemas.openxmlformats.org/officeDocument/2006/relationships/image" Target="../media/image2.png"/><Relationship Id="rId15" Type="http://schemas.openxmlformats.org/officeDocument/2006/relationships/image" Target="../media/image12.png"/><Relationship Id="rId10" Type="http://schemas.openxmlformats.org/officeDocument/2006/relationships/image" Target="../media/image18.png"/><Relationship Id="rId19" Type="http://schemas.openxmlformats.org/officeDocument/2006/relationships/hyperlink" Target="#MEN&#218;!A1"/><Relationship Id="rId4" Type="http://schemas.openxmlformats.org/officeDocument/2006/relationships/hyperlink" Target="http://petroleos.uis.edu.co/eisi/" TargetMode="External"/><Relationship Id="rId9" Type="http://schemas.openxmlformats.org/officeDocument/2006/relationships/image" Target="../media/image17.png"/><Relationship Id="rId14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13" Type="http://schemas.openxmlformats.org/officeDocument/2006/relationships/image" Target="../media/image11.png"/><Relationship Id="rId18" Type="http://schemas.openxmlformats.org/officeDocument/2006/relationships/hyperlink" Target="#MEN&#218;!A1"/><Relationship Id="rId26" Type="http://schemas.openxmlformats.org/officeDocument/2006/relationships/image" Target="../media/image32.png"/><Relationship Id="rId3" Type="http://schemas.openxmlformats.org/officeDocument/2006/relationships/image" Target="../media/image1.png"/><Relationship Id="rId21" Type="http://schemas.openxmlformats.org/officeDocument/2006/relationships/image" Target="../media/image27.png"/><Relationship Id="rId7" Type="http://schemas.openxmlformats.org/officeDocument/2006/relationships/image" Target="../media/image16.png"/><Relationship Id="rId12" Type="http://schemas.openxmlformats.org/officeDocument/2006/relationships/image" Target="../media/image21.png"/><Relationship Id="rId17" Type="http://schemas.openxmlformats.org/officeDocument/2006/relationships/image" Target="../media/image24.png"/><Relationship Id="rId25" Type="http://schemas.openxmlformats.org/officeDocument/2006/relationships/image" Target="../media/image31.png"/><Relationship Id="rId2" Type="http://schemas.openxmlformats.org/officeDocument/2006/relationships/hyperlink" Target="https://www.uis.edu.co/webUIS/es/index.jsp" TargetMode="External"/><Relationship Id="rId16" Type="http://schemas.openxmlformats.org/officeDocument/2006/relationships/image" Target="../media/image23.png"/><Relationship Id="rId20" Type="http://schemas.openxmlformats.org/officeDocument/2006/relationships/image" Target="../media/image26.png"/><Relationship Id="rId29" Type="http://schemas.openxmlformats.org/officeDocument/2006/relationships/image" Target="../media/image35.png"/><Relationship Id="rId1" Type="http://schemas.openxmlformats.org/officeDocument/2006/relationships/hyperlink" Target="http://tic.uis.edu.co/ava/" TargetMode="External"/><Relationship Id="rId6" Type="http://schemas.openxmlformats.org/officeDocument/2006/relationships/image" Target="../media/image14.png"/><Relationship Id="rId11" Type="http://schemas.openxmlformats.org/officeDocument/2006/relationships/image" Target="../media/image20.png"/><Relationship Id="rId24" Type="http://schemas.openxmlformats.org/officeDocument/2006/relationships/image" Target="../media/image30.png"/><Relationship Id="rId32" Type="http://schemas.openxmlformats.org/officeDocument/2006/relationships/image" Target="../media/image38.png"/><Relationship Id="rId5" Type="http://schemas.openxmlformats.org/officeDocument/2006/relationships/image" Target="../media/image2.png"/><Relationship Id="rId15" Type="http://schemas.openxmlformats.org/officeDocument/2006/relationships/image" Target="../media/image22.png"/><Relationship Id="rId23" Type="http://schemas.openxmlformats.org/officeDocument/2006/relationships/image" Target="../media/image29.png"/><Relationship Id="rId28" Type="http://schemas.openxmlformats.org/officeDocument/2006/relationships/image" Target="../media/image34.png"/><Relationship Id="rId10" Type="http://schemas.openxmlformats.org/officeDocument/2006/relationships/image" Target="../media/image19.png"/><Relationship Id="rId19" Type="http://schemas.openxmlformats.org/officeDocument/2006/relationships/image" Target="../media/image25.png"/><Relationship Id="rId31" Type="http://schemas.openxmlformats.org/officeDocument/2006/relationships/image" Target="../media/image37.png"/><Relationship Id="rId4" Type="http://schemas.openxmlformats.org/officeDocument/2006/relationships/hyperlink" Target="http://petroleos.uis.edu.co/eisi/" TargetMode="External"/><Relationship Id="rId9" Type="http://schemas.openxmlformats.org/officeDocument/2006/relationships/image" Target="../media/image18.png"/><Relationship Id="rId14" Type="http://schemas.openxmlformats.org/officeDocument/2006/relationships/image" Target="../media/image12.png"/><Relationship Id="rId22" Type="http://schemas.openxmlformats.org/officeDocument/2006/relationships/image" Target="../media/image28.png"/><Relationship Id="rId27" Type="http://schemas.openxmlformats.org/officeDocument/2006/relationships/image" Target="../media/image33.png"/><Relationship Id="rId30" Type="http://schemas.openxmlformats.org/officeDocument/2006/relationships/image" Target="../media/image36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4.png"/><Relationship Id="rId18" Type="http://schemas.openxmlformats.org/officeDocument/2006/relationships/image" Target="../media/image43.png"/><Relationship Id="rId26" Type="http://schemas.openxmlformats.org/officeDocument/2006/relationships/image" Target="../media/image51.png"/><Relationship Id="rId3" Type="http://schemas.openxmlformats.org/officeDocument/2006/relationships/image" Target="../media/image1.png"/><Relationship Id="rId21" Type="http://schemas.openxmlformats.org/officeDocument/2006/relationships/image" Target="../media/image46.png"/><Relationship Id="rId7" Type="http://schemas.openxmlformats.org/officeDocument/2006/relationships/image" Target="../media/image11.png"/><Relationship Id="rId12" Type="http://schemas.openxmlformats.org/officeDocument/2006/relationships/image" Target="../media/image39.png"/><Relationship Id="rId17" Type="http://schemas.openxmlformats.org/officeDocument/2006/relationships/image" Target="../media/image42.png"/><Relationship Id="rId25" Type="http://schemas.openxmlformats.org/officeDocument/2006/relationships/image" Target="../media/image50.png"/><Relationship Id="rId2" Type="http://schemas.openxmlformats.org/officeDocument/2006/relationships/hyperlink" Target="https://www.uis.edu.co/webUIS/es/index.jsp" TargetMode="External"/><Relationship Id="rId16" Type="http://schemas.openxmlformats.org/officeDocument/2006/relationships/image" Target="../media/image41.png"/><Relationship Id="rId20" Type="http://schemas.openxmlformats.org/officeDocument/2006/relationships/image" Target="../media/image45.png"/><Relationship Id="rId1" Type="http://schemas.openxmlformats.org/officeDocument/2006/relationships/hyperlink" Target="http://tic.uis.edu.co/ava/" TargetMode="External"/><Relationship Id="rId6" Type="http://schemas.openxmlformats.org/officeDocument/2006/relationships/image" Target="../media/image17.png"/><Relationship Id="rId11" Type="http://schemas.openxmlformats.org/officeDocument/2006/relationships/image" Target="../media/image34.png"/><Relationship Id="rId24" Type="http://schemas.openxmlformats.org/officeDocument/2006/relationships/image" Target="../media/image49.png"/><Relationship Id="rId5" Type="http://schemas.openxmlformats.org/officeDocument/2006/relationships/image" Target="../media/image2.png"/><Relationship Id="rId15" Type="http://schemas.openxmlformats.org/officeDocument/2006/relationships/image" Target="../media/image40.png"/><Relationship Id="rId23" Type="http://schemas.openxmlformats.org/officeDocument/2006/relationships/image" Target="../media/image48.png"/><Relationship Id="rId28" Type="http://schemas.openxmlformats.org/officeDocument/2006/relationships/image" Target="../media/image53.png"/><Relationship Id="rId10" Type="http://schemas.openxmlformats.org/officeDocument/2006/relationships/image" Target="../media/image33.png"/><Relationship Id="rId19" Type="http://schemas.openxmlformats.org/officeDocument/2006/relationships/image" Target="../media/image44.png"/><Relationship Id="rId4" Type="http://schemas.openxmlformats.org/officeDocument/2006/relationships/hyperlink" Target="http://petroleos.uis.edu.co/eisi/" TargetMode="External"/><Relationship Id="rId9" Type="http://schemas.openxmlformats.org/officeDocument/2006/relationships/hyperlink" Target="#MEN&#218;!A1"/><Relationship Id="rId14" Type="http://schemas.openxmlformats.org/officeDocument/2006/relationships/image" Target="../media/image16.png"/><Relationship Id="rId22" Type="http://schemas.openxmlformats.org/officeDocument/2006/relationships/image" Target="../media/image47.png"/><Relationship Id="rId27" Type="http://schemas.openxmlformats.org/officeDocument/2006/relationships/image" Target="../media/image5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95250</xdr:rowOff>
    </xdr:from>
    <xdr:ext cx="11520000" cy="655885"/>
    <xdr:sp macro="" textlink="">
      <xdr:nvSpPr>
        <xdr:cNvPr id="16" name="Rectángulo 15">
          <a:hlinkClick xmlns:r="http://schemas.openxmlformats.org/officeDocument/2006/relationships" r:id="rId1"/>
        </xdr:cNvPr>
        <xdr:cNvSpPr/>
      </xdr:nvSpPr>
      <xdr:spPr>
        <a:xfrm>
          <a:off x="0" y="152400"/>
          <a:ext cx="11520000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6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COMPLETAMIENTO</a:t>
          </a:r>
          <a:r>
            <a:rPr lang="es-ES" sz="3600" b="1" cap="none" spc="0" baseline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 DE POZOS</a:t>
          </a:r>
          <a:endParaRPr lang="es-ES" sz="36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>
              <a:glow rad="127000">
                <a:schemeClr val="accent2">
                  <a:lumMod val="60000"/>
                  <a:lumOff val="40000"/>
                  <a:alpha val="20000"/>
                </a:schemeClr>
              </a:glow>
            </a:effectLst>
          </a:endParaRPr>
        </a:p>
      </xdr:txBody>
    </xdr:sp>
    <xdr:clientData/>
  </xdr:oneCellAnchor>
  <xdr:twoCellAnchor editAs="oneCell">
    <xdr:from>
      <xdr:col>1</xdr:col>
      <xdr:colOff>66676</xdr:colOff>
      <xdr:row>1</xdr:row>
      <xdr:rowOff>57150</xdr:rowOff>
    </xdr:from>
    <xdr:to>
      <xdr:col>5</xdr:col>
      <xdr:colOff>241128</xdr:colOff>
      <xdr:row>5</xdr:row>
      <xdr:rowOff>66675</xdr:rowOff>
    </xdr:to>
    <xdr:pic>
      <xdr:nvPicPr>
        <xdr:cNvPr id="15" name="Imagen 1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114300"/>
          <a:ext cx="1298402" cy="771525"/>
        </a:xfrm>
        <a:prstGeom prst="rect">
          <a:avLst/>
        </a:prstGeom>
        <a:effectLst>
          <a:glow rad="127000">
            <a:schemeClr val="accent6">
              <a:lumMod val="20000"/>
              <a:lumOff val="80000"/>
              <a:alpha val="20000"/>
            </a:schemeClr>
          </a:glow>
        </a:effectLst>
      </xdr:spPr>
    </xdr:pic>
    <xdr:clientData/>
  </xdr:twoCellAnchor>
  <xdr:twoCellAnchor editAs="oneCell">
    <xdr:from>
      <xdr:col>20</xdr:col>
      <xdr:colOff>0</xdr:colOff>
      <xdr:row>1</xdr:row>
      <xdr:rowOff>76200</xdr:rowOff>
    </xdr:from>
    <xdr:to>
      <xdr:col>21</xdr:col>
      <xdr:colOff>28575</xdr:colOff>
      <xdr:row>5</xdr:row>
      <xdr:rowOff>81749</xdr:rowOff>
    </xdr:to>
    <xdr:pic>
      <xdr:nvPicPr>
        <xdr:cNvPr id="17" name="Imagen 1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5" y="133350"/>
          <a:ext cx="790575" cy="767549"/>
        </a:xfrm>
        <a:prstGeom prst="rect">
          <a:avLst/>
        </a:prstGeom>
        <a:effectLst>
          <a:glow rad="127000">
            <a:schemeClr val="accent1">
              <a:lumMod val="40000"/>
              <a:lumOff val="60000"/>
              <a:alpha val="20000"/>
            </a:schemeClr>
          </a:glow>
          <a:softEdge rad="31750"/>
        </a:effectLst>
      </xdr:spPr>
    </xdr:pic>
    <xdr:clientData/>
  </xdr:twoCellAnchor>
  <xdr:oneCellAnchor>
    <xdr:from>
      <xdr:col>0</xdr:col>
      <xdr:colOff>0</xdr:colOff>
      <xdr:row>13</xdr:row>
      <xdr:rowOff>142875</xdr:rowOff>
    </xdr:from>
    <xdr:ext cx="11520000" cy="468013"/>
    <xdr:sp macro="" textlink="">
      <xdr:nvSpPr>
        <xdr:cNvPr id="30" name="Rectángulo 29">
          <a:hlinkClick xmlns:r="http://schemas.openxmlformats.org/officeDocument/2006/relationships" r:id="rId6"/>
        </xdr:cNvPr>
        <xdr:cNvSpPr/>
      </xdr:nvSpPr>
      <xdr:spPr>
        <a:xfrm>
          <a:off x="0" y="2247900"/>
          <a:ext cx="115200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12700" cmpd="sng">
                <a:solidFill>
                  <a:schemeClr val="accent6"/>
                </a:solidFill>
                <a:prstDash val="solid"/>
              </a:ln>
              <a:gradFill>
                <a:gsLst>
                  <a:gs pos="0">
                    <a:schemeClr val="accent6"/>
                  </a:gs>
                  <a:gs pos="4000">
                    <a:schemeClr val="accent6">
                      <a:lumMod val="60000"/>
                      <a:lumOff val="40000"/>
                    </a:schemeClr>
                  </a:gs>
                  <a:gs pos="87000">
                    <a:schemeClr val="accent6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6">
                    <a:alpha val="20000"/>
                  </a:schemeClr>
                </a:glow>
              </a:effectLst>
              <a:latin typeface="+mn-lt"/>
              <a:ea typeface="+mn-ea"/>
              <a:cs typeface="+mn-cs"/>
            </a:rPr>
            <a:t>VOLUMEN</a:t>
          </a:r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 </a:t>
          </a:r>
          <a:r>
            <a:rPr lang="es-ES" sz="2400" b="1" cap="none" spc="0">
              <a:ln w="12700" cmpd="sng">
                <a:solidFill>
                  <a:schemeClr val="accent6"/>
                </a:solidFill>
                <a:prstDash val="solid"/>
              </a:ln>
              <a:gradFill>
                <a:gsLst>
                  <a:gs pos="0">
                    <a:schemeClr val="accent6"/>
                  </a:gs>
                  <a:gs pos="4000">
                    <a:schemeClr val="accent6">
                      <a:lumMod val="60000"/>
                      <a:lumOff val="40000"/>
                    </a:schemeClr>
                  </a:gs>
                  <a:gs pos="87000">
                    <a:schemeClr val="accent6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6">
                    <a:alpha val="20000"/>
                  </a:schemeClr>
                </a:glow>
              </a:effectLst>
              <a:latin typeface="+mn-lt"/>
              <a:ea typeface="+mn-ea"/>
              <a:cs typeface="+mn-cs"/>
            </a:rPr>
            <a:t>DE</a:t>
          </a:r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 </a:t>
          </a:r>
          <a:r>
            <a:rPr lang="es-ES" sz="2400" b="1" cap="none" spc="0">
              <a:ln w="12700" cmpd="sng">
                <a:solidFill>
                  <a:schemeClr val="accent6"/>
                </a:solidFill>
                <a:prstDash val="solid"/>
              </a:ln>
              <a:gradFill>
                <a:gsLst>
                  <a:gs pos="0">
                    <a:schemeClr val="accent6"/>
                  </a:gs>
                  <a:gs pos="4000">
                    <a:schemeClr val="accent6">
                      <a:lumMod val="60000"/>
                      <a:lumOff val="40000"/>
                    </a:schemeClr>
                  </a:gs>
                  <a:gs pos="87000">
                    <a:schemeClr val="accent6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6">
                    <a:alpha val="20000"/>
                  </a:schemeClr>
                </a:glow>
              </a:effectLst>
              <a:latin typeface="+mn-lt"/>
              <a:ea typeface="+mn-ea"/>
              <a:cs typeface="+mn-cs"/>
            </a:rPr>
            <a:t>CEMENTO</a:t>
          </a:r>
        </a:p>
      </xdr:txBody>
    </xdr:sp>
    <xdr:clientData/>
  </xdr:oneCellAnchor>
  <xdr:oneCellAnchor>
    <xdr:from>
      <xdr:col>0</xdr:col>
      <xdr:colOff>1</xdr:colOff>
      <xdr:row>16</xdr:row>
      <xdr:rowOff>38100</xdr:rowOff>
    </xdr:from>
    <xdr:ext cx="11520000" cy="468013"/>
    <xdr:sp macro="" textlink="">
      <xdr:nvSpPr>
        <xdr:cNvPr id="31" name="Rectángulo 30">
          <a:hlinkClick xmlns:r="http://schemas.openxmlformats.org/officeDocument/2006/relationships" r:id="rId7"/>
        </xdr:cNvPr>
        <xdr:cNvSpPr/>
      </xdr:nvSpPr>
      <xdr:spPr>
        <a:xfrm>
          <a:off x="1" y="2714625"/>
          <a:ext cx="115200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12700" cmpd="sng">
                <a:solidFill>
                  <a:schemeClr val="accent6"/>
                </a:solidFill>
                <a:prstDash val="solid"/>
              </a:ln>
              <a:gradFill>
                <a:gsLst>
                  <a:gs pos="0">
                    <a:schemeClr val="accent6"/>
                  </a:gs>
                  <a:gs pos="4000">
                    <a:schemeClr val="accent6">
                      <a:lumMod val="60000"/>
                      <a:lumOff val="40000"/>
                    </a:schemeClr>
                  </a:gs>
                  <a:gs pos="87000">
                    <a:schemeClr val="accent6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6">
                    <a:alpha val="20000"/>
                  </a:schemeClr>
                </a:glow>
              </a:effectLst>
              <a:latin typeface="+mn-lt"/>
              <a:ea typeface="+mn-ea"/>
              <a:cs typeface="+mn-cs"/>
            </a:rPr>
            <a:t>TAPÓN</a:t>
          </a:r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 </a:t>
          </a:r>
          <a:r>
            <a:rPr lang="es-ES" sz="2400" b="1" cap="none" spc="0">
              <a:ln w="12700" cmpd="sng">
                <a:solidFill>
                  <a:schemeClr val="accent6"/>
                </a:solidFill>
                <a:prstDash val="solid"/>
              </a:ln>
              <a:gradFill>
                <a:gsLst>
                  <a:gs pos="0">
                    <a:schemeClr val="accent6"/>
                  </a:gs>
                  <a:gs pos="4000">
                    <a:schemeClr val="accent6">
                      <a:lumMod val="60000"/>
                      <a:lumOff val="40000"/>
                    </a:schemeClr>
                  </a:gs>
                  <a:gs pos="87000">
                    <a:schemeClr val="accent6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6">
                    <a:alpha val="20000"/>
                  </a:schemeClr>
                </a:glow>
              </a:effectLst>
              <a:latin typeface="+mn-lt"/>
              <a:ea typeface="+mn-ea"/>
              <a:cs typeface="+mn-cs"/>
            </a:rPr>
            <a:t>DE</a:t>
          </a:r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 </a:t>
          </a:r>
          <a:r>
            <a:rPr lang="es-ES" sz="2400" b="1" cap="none" spc="0">
              <a:ln w="12700" cmpd="sng">
                <a:solidFill>
                  <a:schemeClr val="accent6"/>
                </a:solidFill>
                <a:prstDash val="solid"/>
              </a:ln>
              <a:gradFill>
                <a:gsLst>
                  <a:gs pos="0">
                    <a:schemeClr val="accent6"/>
                  </a:gs>
                  <a:gs pos="4000">
                    <a:schemeClr val="accent6">
                      <a:lumMod val="60000"/>
                      <a:lumOff val="40000"/>
                    </a:schemeClr>
                  </a:gs>
                  <a:gs pos="87000">
                    <a:schemeClr val="accent6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6">
                    <a:alpha val="20000"/>
                  </a:schemeClr>
                </a:glow>
              </a:effectLst>
              <a:latin typeface="+mn-lt"/>
              <a:ea typeface="+mn-ea"/>
              <a:cs typeface="+mn-cs"/>
            </a:rPr>
            <a:t>CEMENTO</a:t>
          </a:r>
          <a:r>
            <a:rPr lang="es-ES" sz="2400" b="1" cap="none" spc="0" baseline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 </a:t>
          </a:r>
          <a:r>
            <a:rPr lang="es-ES" sz="2400" b="1" cap="none" spc="0">
              <a:ln w="12700" cmpd="sng">
                <a:solidFill>
                  <a:schemeClr val="accent6"/>
                </a:solidFill>
                <a:prstDash val="solid"/>
              </a:ln>
              <a:gradFill>
                <a:gsLst>
                  <a:gs pos="0">
                    <a:schemeClr val="accent6"/>
                  </a:gs>
                  <a:gs pos="4000">
                    <a:schemeClr val="accent6">
                      <a:lumMod val="60000"/>
                      <a:lumOff val="40000"/>
                    </a:schemeClr>
                  </a:gs>
                  <a:gs pos="87000">
                    <a:schemeClr val="accent6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6">
                    <a:alpha val="20000"/>
                  </a:schemeClr>
                </a:glow>
              </a:effectLst>
              <a:latin typeface="+mn-lt"/>
              <a:ea typeface="+mn-ea"/>
              <a:cs typeface="+mn-cs"/>
            </a:rPr>
            <a:t>BALANCEADO</a:t>
          </a:r>
        </a:p>
      </xdr:txBody>
    </xdr:sp>
    <xdr:clientData/>
  </xdr:oneCellAnchor>
  <xdr:oneCellAnchor>
    <xdr:from>
      <xdr:col>0</xdr:col>
      <xdr:colOff>0</xdr:colOff>
      <xdr:row>18</xdr:row>
      <xdr:rowOff>133350</xdr:rowOff>
    </xdr:from>
    <xdr:ext cx="11520000" cy="468013"/>
    <xdr:sp macro="" textlink="">
      <xdr:nvSpPr>
        <xdr:cNvPr id="33" name="Rectángulo 32">
          <a:hlinkClick xmlns:r="http://schemas.openxmlformats.org/officeDocument/2006/relationships" r:id="rId8"/>
        </xdr:cNvPr>
        <xdr:cNvSpPr/>
      </xdr:nvSpPr>
      <xdr:spPr>
        <a:xfrm>
          <a:off x="0" y="3190875"/>
          <a:ext cx="115200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12700" cmpd="sng">
                <a:solidFill>
                  <a:schemeClr val="accent6"/>
                </a:solidFill>
                <a:prstDash val="solid"/>
              </a:ln>
              <a:gradFill>
                <a:gsLst>
                  <a:gs pos="0">
                    <a:schemeClr val="accent6"/>
                  </a:gs>
                  <a:gs pos="4000">
                    <a:schemeClr val="accent6">
                      <a:lumMod val="60000"/>
                      <a:lumOff val="40000"/>
                    </a:schemeClr>
                  </a:gs>
                  <a:gs pos="87000">
                    <a:schemeClr val="accent6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6">
                    <a:alpha val="20000"/>
                  </a:schemeClr>
                </a:glow>
              </a:effectLst>
              <a:latin typeface="+mn-lt"/>
              <a:ea typeface="+mn-ea"/>
              <a:cs typeface="+mn-cs"/>
            </a:rPr>
            <a:t>TAPÓN</a:t>
          </a:r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 </a:t>
          </a:r>
          <a:r>
            <a:rPr lang="es-ES" sz="2400" b="1" cap="none" spc="0">
              <a:ln w="12700" cmpd="sng">
                <a:solidFill>
                  <a:schemeClr val="accent6"/>
                </a:solidFill>
                <a:prstDash val="solid"/>
              </a:ln>
              <a:gradFill>
                <a:gsLst>
                  <a:gs pos="0">
                    <a:schemeClr val="accent6"/>
                  </a:gs>
                  <a:gs pos="4000">
                    <a:schemeClr val="accent6">
                      <a:lumMod val="60000"/>
                      <a:lumOff val="40000"/>
                    </a:schemeClr>
                  </a:gs>
                  <a:gs pos="87000">
                    <a:schemeClr val="accent6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6">
                    <a:alpha val="20000"/>
                  </a:schemeClr>
                </a:glow>
              </a:effectLst>
              <a:latin typeface="+mn-lt"/>
              <a:ea typeface="+mn-ea"/>
              <a:cs typeface="+mn-cs"/>
            </a:rPr>
            <a:t>DE</a:t>
          </a:r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 </a:t>
          </a:r>
          <a:r>
            <a:rPr lang="es-ES" sz="2400" b="1" cap="none" spc="0">
              <a:ln w="12700" cmpd="sng">
                <a:solidFill>
                  <a:schemeClr val="accent6"/>
                </a:solidFill>
                <a:prstDash val="solid"/>
              </a:ln>
              <a:gradFill>
                <a:gsLst>
                  <a:gs pos="0">
                    <a:schemeClr val="accent6"/>
                  </a:gs>
                  <a:gs pos="4000">
                    <a:schemeClr val="accent6">
                      <a:lumMod val="60000"/>
                      <a:lumOff val="40000"/>
                    </a:schemeClr>
                  </a:gs>
                  <a:gs pos="87000">
                    <a:schemeClr val="accent6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6">
                    <a:alpha val="20000"/>
                  </a:schemeClr>
                </a:glow>
              </a:effectLst>
              <a:latin typeface="+mn-lt"/>
              <a:ea typeface="+mn-ea"/>
              <a:cs typeface="+mn-cs"/>
            </a:rPr>
            <a:t>CEMENTO</a:t>
          </a:r>
          <a:r>
            <a:rPr lang="es-ES" sz="2400" b="1" cap="none" spc="0" baseline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 </a:t>
          </a:r>
          <a:r>
            <a:rPr lang="es-ES" sz="2400" b="1" cap="none" spc="0">
              <a:ln w="12700" cmpd="sng">
                <a:solidFill>
                  <a:schemeClr val="accent6"/>
                </a:solidFill>
                <a:prstDash val="solid"/>
              </a:ln>
              <a:gradFill>
                <a:gsLst>
                  <a:gs pos="0">
                    <a:schemeClr val="accent6"/>
                  </a:gs>
                  <a:gs pos="4000">
                    <a:schemeClr val="accent6">
                      <a:lumMod val="60000"/>
                      <a:lumOff val="40000"/>
                    </a:schemeClr>
                  </a:gs>
                  <a:gs pos="87000">
                    <a:schemeClr val="accent6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6">
                    <a:alpha val="20000"/>
                  </a:schemeClr>
                </a:glow>
              </a:effectLst>
              <a:latin typeface="+mn-lt"/>
              <a:ea typeface="+mn-ea"/>
              <a:cs typeface="+mn-cs"/>
            </a:rPr>
            <a:t>BALANCEADO</a:t>
          </a:r>
          <a:r>
            <a:rPr lang="es-ES" sz="2400" b="1" cap="none" spc="0" baseline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 </a:t>
          </a:r>
          <a:r>
            <a:rPr lang="es-ES" sz="2400" b="1" cap="none" spc="0">
              <a:ln w="12700" cmpd="sng">
                <a:solidFill>
                  <a:schemeClr val="accent6"/>
                </a:solidFill>
                <a:prstDash val="solid"/>
              </a:ln>
              <a:gradFill>
                <a:gsLst>
                  <a:gs pos="0">
                    <a:schemeClr val="accent6"/>
                  </a:gs>
                  <a:gs pos="4000">
                    <a:schemeClr val="accent6">
                      <a:lumMod val="60000"/>
                      <a:lumOff val="40000"/>
                    </a:schemeClr>
                  </a:gs>
                  <a:gs pos="87000">
                    <a:schemeClr val="accent6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6">
                    <a:alpha val="20000"/>
                  </a:schemeClr>
                </a:glow>
              </a:effectLst>
              <a:latin typeface="+mn-lt"/>
              <a:ea typeface="+mn-ea"/>
              <a:cs typeface="+mn-cs"/>
            </a:rPr>
            <a:t>FORZADO</a:t>
          </a:r>
        </a:p>
      </xdr:txBody>
    </xdr:sp>
    <xdr:clientData/>
  </xdr:oneCellAnchor>
  <xdr:oneCellAnchor>
    <xdr:from>
      <xdr:col>0</xdr:col>
      <xdr:colOff>0</xdr:colOff>
      <xdr:row>10</xdr:row>
      <xdr:rowOff>66675</xdr:rowOff>
    </xdr:from>
    <xdr:ext cx="11520000" cy="655885"/>
    <xdr:sp macro="" textlink="">
      <xdr:nvSpPr>
        <xdr:cNvPr id="34" name="Rectángulo 33"/>
        <xdr:cNvSpPr/>
      </xdr:nvSpPr>
      <xdr:spPr>
        <a:xfrm>
          <a:off x="0" y="1600200"/>
          <a:ext cx="11520000" cy="655885"/>
        </a:xfrm>
        <a:prstGeom prst="rect">
          <a:avLst/>
        </a:prstGeom>
        <a:noFill/>
        <a:effectLst>
          <a:glow rad="101600">
            <a:schemeClr val="accent3">
              <a:satMod val="175000"/>
              <a:alpha val="40000"/>
            </a:schemeClr>
          </a:glow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600" b="1" i="1" u="sng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  <a:latin typeface="+mn-lt"/>
              <a:ea typeface="+mn-ea"/>
              <a:cs typeface="+mn-cs"/>
            </a:rPr>
            <a:t>M   E   N   Ú</a:t>
          </a:r>
        </a:p>
      </xdr:txBody>
    </xdr:sp>
    <xdr:clientData/>
  </xdr:oneCellAnchor>
  <xdr:oneCellAnchor>
    <xdr:from>
      <xdr:col>0</xdr:col>
      <xdr:colOff>0</xdr:colOff>
      <xdr:row>21</xdr:row>
      <xdr:rowOff>85725</xdr:rowOff>
    </xdr:from>
    <xdr:ext cx="11520000" cy="468013"/>
    <xdr:sp macro="" textlink="">
      <xdr:nvSpPr>
        <xdr:cNvPr id="35" name="Rectángulo 34">
          <a:hlinkClick xmlns:r="http://schemas.openxmlformats.org/officeDocument/2006/relationships" r:id="rId9"/>
        </xdr:cNvPr>
        <xdr:cNvSpPr/>
      </xdr:nvSpPr>
      <xdr:spPr>
        <a:xfrm>
          <a:off x="0" y="3714750"/>
          <a:ext cx="115200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12700" cmpd="sng">
                <a:solidFill>
                  <a:schemeClr val="accent6"/>
                </a:solidFill>
                <a:prstDash val="solid"/>
              </a:ln>
              <a:gradFill>
                <a:gsLst>
                  <a:gs pos="0">
                    <a:schemeClr val="accent6"/>
                  </a:gs>
                  <a:gs pos="4000">
                    <a:schemeClr val="accent6">
                      <a:lumMod val="60000"/>
                      <a:lumOff val="40000"/>
                    </a:schemeClr>
                  </a:gs>
                  <a:gs pos="87000">
                    <a:schemeClr val="accent6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6">
                    <a:alpha val="20000"/>
                  </a:schemeClr>
                </a:glow>
              </a:effectLst>
              <a:latin typeface="+mn-lt"/>
              <a:ea typeface="+mn-ea"/>
              <a:cs typeface="+mn-cs"/>
            </a:rPr>
            <a:t>CEMENTACIÓN POR CIRCULACIÓN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1</xdr:row>
      <xdr:rowOff>95250</xdr:rowOff>
    </xdr:from>
    <xdr:ext cx="11520000" cy="655885"/>
    <xdr:sp macro="" textlink="">
      <xdr:nvSpPr>
        <xdr:cNvPr id="40" name="Rectángulo 39">
          <a:hlinkClick xmlns:r="http://schemas.openxmlformats.org/officeDocument/2006/relationships" r:id="rId1"/>
        </xdr:cNvPr>
        <xdr:cNvSpPr/>
      </xdr:nvSpPr>
      <xdr:spPr>
        <a:xfrm>
          <a:off x="1" y="152400"/>
          <a:ext cx="11520000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6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COMPLETAMIENTO</a:t>
          </a:r>
          <a:r>
            <a:rPr lang="es-ES" sz="3600" b="1" cap="none" spc="0" baseline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 DE POZOS</a:t>
          </a:r>
          <a:endParaRPr lang="es-ES" sz="36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>
              <a:glow rad="127000">
                <a:schemeClr val="accent2">
                  <a:lumMod val="60000"/>
                  <a:lumOff val="40000"/>
                  <a:alpha val="20000"/>
                </a:schemeClr>
              </a:glow>
            </a:effectLst>
          </a:endParaRPr>
        </a:p>
      </xdr:txBody>
    </xdr:sp>
    <xdr:clientData/>
  </xdr:oneCellAnchor>
  <xdr:twoCellAnchor>
    <xdr:from>
      <xdr:col>3</xdr:col>
      <xdr:colOff>157976</xdr:colOff>
      <xdr:row>14</xdr:row>
      <xdr:rowOff>106866</xdr:rowOff>
    </xdr:from>
    <xdr:to>
      <xdr:col>4</xdr:col>
      <xdr:colOff>153330</xdr:colOff>
      <xdr:row>14</xdr:row>
      <xdr:rowOff>106866</xdr:rowOff>
    </xdr:to>
    <xdr:cxnSp macro="">
      <xdr:nvCxnSpPr>
        <xdr:cNvPr id="7" name="Conector recto de flecha 6"/>
        <xdr:cNvCxnSpPr/>
      </xdr:nvCxnSpPr>
      <xdr:spPr>
        <a:xfrm>
          <a:off x="919976" y="1259159"/>
          <a:ext cx="17656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14</xdr:row>
      <xdr:rowOff>123825</xdr:rowOff>
    </xdr:from>
    <xdr:to>
      <xdr:col>10</xdr:col>
      <xdr:colOff>9525</xdr:colOff>
      <xdr:row>15</xdr:row>
      <xdr:rowOff>0</xdr:rowOff>
    </xdr:to>
    <xdr:cxnSp macro="">
      <xdr:nvCxnSpPr>
        <xdr:cNvPr id="9" name="Conector recto de flecha 8"/>
        <xdr:cNvCxnSpPr/>
      </xdr:nvCxnSpPr>
      <xdr:spPr>
        <a:xfrm flipV="1">
          <a:off x="2638425" y="1276350"/>
          <a:ext cx="381000" cy="76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762000</xdr:colOff>
      <xdr:row>16</xdr:row>
      <xdr:rowOff>98652</xdr:rowOff>
    </xdr:from>
    <xdr:to>
      <xdr:col>9</xdr:col>
      <xdr:colOff>171450</xdr:colOff>
      <xdr:row>16</xdr:row>
      <xdr:rowOff>98652</xdr:rowOff>
    </xdr:to>
    <xdr:cxnSp macro="">
      <xdr:nvCxnSpPr>
        <xdr:cNvPr id="11" name="Conector recto de flecha 10"/>
        <xdr:cNvCxnSpPr/>
      </xdr:nvCxnSpPr>
      <xdr:spPr>
        <a:xfrm>
          <a:off x="1884589" y="1643063"/>
          <a:ext cx="9130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81642</xdr:colOff>
      <xdr:row>17</xdr:row>
      <xdr:rowOff>114301</xdr:rowOff>
    </xdr:from>
    <xdr:to>
      <xdr:col>10</xdr:col>
      <xdr:colOff>19050</xdr:colOff>
      <xdr:row>17</xdr:row>
      <xdr:rowOff>193902</xdr:rowOff>
    </xdr:to>
    <xdr:cxnSp macro="">
      <xdr:nvCxnSpPr>
        <xdr:cNvPr id="13" name="Conector recto de flecha 12"/>
        <xdr:cNvCxnSpPr/>
      </xdr:nvCxnSpPr>
      <xdr:spPr>
        <a:xfrm flipV="1">
          <a:off x="2707821" y="1849212"/>
          <a:ext cx="318408" cy="796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377598</xdr:colOff>
      <xdr:row>18</xdr:row>
      <xdr:rowOff>104775</xdr:rowOff>
    </xdr:from>
    <xdr:to>
      <xdr:col>9</xdr:col>
      <xdr:colOff>371475</xdr:colOff>
      <xdr:row>18</xdr:row>
      <xdr:rowOff>104775</xdr:rowOff>
    </xdr:to>
    <xdr:cxnSp macro="">
      <xdr:nvCxnSpPr>
        <xdr:cNvPr id="15" name="Conector recto de flecha 14"/>
        <xdr:cNvCxnSpPr/>
      </xdr:nvCxnSpPr>
      <xdr:spPr>
        <a:xfrm flipV="1">
          <a:off x="2622777" y="2040391"/>
          <a:ext cx="37487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113008</xdr:rowOff>
    </xdr:from>
    <xdr:to>
      <xdr:col>9</xdr:col>
      <xdr:colOff>50025</xdr:colOff>
      <xdr:row>20</xdr:row>
      <xdr:rowOff>114300</xdr:rowOff>
    </xdr:to>
    <xdr:cxnSp macro="">
      <xdr:nvCxnSpPr>
        <xdr:cNvPr id="17" name="Conector recto de flecha 16"/>
        <xdr:cNvCxnSpPr/>
      </xdr:nvCxnSpPr>
      <xdr:spPr>
        <a:xfrm>
          <a:off x="2314575" y="3208633"/>
          <a:ext cx="612000" cy="129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172528</xdr:colOff>
      <xdr:row>24</xdr:row>
      <xdr:rowOff>100853</xdr:rowOff>
    </xdr:from>
    <xdr:to>
      <xdr:col>10</xdr:col>
      <xdr:colOff>0</xdr:colOff>
      <xdr:row>25</xdr:row>
      <xdr:rowOff>0</xdr:rowOff>
    </xdr:to>
    <xdr:cxnSp macro="">
      <xdr:nvCxnSpPr>
        <xdr:cNvPr id="25" name="Conector recto de flecha 24"/>
        <xdr:cNvCxnSpPr/>
      </xdr:nvCxnSpPr>
      <xdr:spPr>
        <a:xfrm flipV="1">
          <a:off x="2235679" y="3191985"/>
          <a:ext cx="769189" cy="10043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33</xdr:row>
      <xdr:rowOff>105421</xdr:rowOff>
    </xdr:from>
    <xdr:to>
      <xdr:col>9</xdr:col>
      <xdr:colOff>49050</xdr:colOff>
      <xdr:row>33</xdr:row>
      <xdr:rowOff>105421</xdr:rowOff>
    </xdr:to>
    <xdr:cxnSp macro="">
      <xdr:nvCxnSpPr>
        <xdr:cNvPr id="28" name="Conector recto de flecha 27"/>
        <xdr:cNvCxnSpPr/>
      </xdr:nvCxnSpPr>
      <xdr:spPr>
        <a:xfrm flipV="1">
          <a:off x="2133600" y="5687071"/>
          <a:ext cx="792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175260</xdr:colOff>
      <xdr:row>43</xdr:row>
      <xdr:rowOff>96360</xdr:rowOff>
    </xdr:from>
    <xdr:to>
      <xdr:col>9</xdr:col>
      <xdr:colOff>377226</xdr:colOff>
      <xdr:row>44</xdr:row>
      <xdr:rowOff>0</xdr:rowOff>
    </xdr:to>
    <xdr:cxnSp macro="">
      <xdr:nvCxnSpPr>
        <xdr:cNvPr id="30" name="Conector recto de flecha 29"/>
        <xdr:cNvCxnSpPr/>
      </xdr:nvCxnSpPr>
      <xdr:spPr>
        <a:xfrm flipV="1">
          <a:off x="2065020" y="6699090"/>
          <a:ext cx="948726" cy="1055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44</xdr:row>
      <xdr:rowOff>107853</xdr:rowOff>
    </xdr:from>
    <xdr:to>
      <xdr:col>10</xdr:col>
      <xdr:colOff>107128</xdr:colOff>
      <xdr:row>45</xdr:row>
      <xdr:rowOff>47625</xdr:rowOff>
    </xdr:to>
    <xdr:cxnSp macro="">
      <xdr:nvCxnSpPr>
        <xdr:cNvPr id="32" name="Conector recto de flecha 31"/>
        <xdr:cNvCxnSpPr/>
      </xdr:nvCxnSpPr>
      <xdr:spPr>
        <a:xfrm flipV="1">
          <a:off x="1962150" y="6899178"/>
          <a:ext cx="1154878" cy="13027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2931</xdr:colOff>
      <xdr:row>45</xdr:row>
      <xdr:rowOff>98996</xdr:rowOff>
    </xdr:from>
    <xdr:to>
      <xdr:col>9</xdr:col>
      <xdr:colOff>288712</xdr:colOff>
      <xdr:row>46</xdr:row>
      <xdr:rowOff>2930</xdr:rowOff>
    </xdr:to>
    <xdr:cxnSp macro="">
      <xdr:nvCxnSpPr>
        <xdr:cNvPr id="34" name="Conector recto de flecha 33"/>
        <xdr:cNvCxnSpPr/>
      </xdr:nvCxnSpPr>
      <xdr:spPr>
        <a:xfrm flipV="1">
          <a:off x="2072054" y="7077158"/>
          <a:ext cx="848489" cy="944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2837</xdr:colOff>
      <xdr:row>38</xdr:row>
      <xdr:rowOff>107853</xdr:rowOff>
    </xdr:from>
    <xdr:to>
      <xdr:col>9</xdr:col>
      <xdr:colOff>124862</xdr:colOff>
      <xdr:row>38</xdr:row>
      <xdr:rowOff>107853</xdr:rowOff>
    </xdr:to>
    <xdr:cxnSp macro="">
      <xdr:nvCxnSpPr>
        <xdr:cNvPr id="37" name="Conector recto de flecha 36"/>
        <xdr:cNvCxnSpPr/>
      </xdr:nvCxnSpPr>
      <xdr:spPr>
        <a:xfrm flipV="1">
          <a:off x="2317412" y="6642003"/>
          <a:ext cx="684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85240</xdr:colOff>
      <xdr:row>27</xdr:row>
      <xdr:rowOff>94604</xdr:rowOff>
    </xdr:from>
    <xdr:to>
      <xdr:col>10</xdr:col>
      <xdr:colOff>113290</xdr:colOff>
      <xdr:row>27</xdr:row>
      <xdr:rowOff>95896</xdr:rowOff>
    </xdr:to>
    <xdr:cxnSp macro="">
      <xdr:nvCxnSpPr>
        <xdr:cNvPr id="38" name="Conector recto de flecha 37"/>
        <xdr:cNvCxnSpPr/>
      </xdr:nvCxnSpPr>
      <xdr:spPr>
        <a:xfrm>
          <a:off x="1971190" y="3761729"/>
          <a:ext cx="1152000" cy="129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66676</xdr:colOff>
      <xdr:row>1</xdr:row>
      <xdr:rowOff>57150</xdr:rowOff>
    </xdr:from>
    <xdr:to>
      <xdr:col>5</xdr:col>
      <xdr:colOff>241128</xdr:colOff>
      <xdr:row>5</xdr:row>
      <xdr:rowOff>66675</xdr:rowOff>
    </xdr:to>
    <xdr:pic>
      <xdr:nvPicPr>
        <xdr:cNvPr id="39" name="Imagen 38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57150"/>
          <a:ext cx="1298402" cy="771525"/>
        </a:xfrm>
        <a:prstGeom prst="rect">
          <a:avLst/>
        </a:prstGeom>
        <a:effectLst>
          <a:glow rad="127000">
            <a:schemeClr val="accent6">
              <a:lumMod val="20000"/>
              <a:lumOff val="80000"/>
              <a:alpha val="20000"/>
            </a:schemeClr>
          </a:glow>
        </a:effectLst>
      </xdr:spPr>
    </xdr:pic>
    <xdr:clientData/>
  </xdr:twoCellAnchor>
  <xdr:twoCellAnchor editAs="oneCell">
    <xdr:from>
      <xdr:col>20</xdr:col>
      <xdr:colOff>0</xdr:colOff>
      <xdr:row>1</xdr:row>
      <xdr:rowOff>76200</xdr:rowOff>
    </xdr:from>
    <xdr:to>
      <xdr:col>21</xdr:col>
      <xdr:colOff>28575</xdr:colOff>
      <xdr:row>5</xdr:row>
      <xdr:rowOff>81749</xdr:rowOff>
    </xdr:to>
    <xdr:pic>
      <xdr:nvPicPr>
        <xdr:cNvPr id="41" name="Imagen 40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5" y="133350"/>
          <a:ext cx="790575" cy="767549"/>
        </a:xfrm>
        <a:prstGeom prst="rect">
          <a:avLst/>
        </a:prstGeom>
        <a:effectLst>
          <a:glow rad="127000">
            <a:schemeClr val="accent1">
              <a:lumMod val="40000"/>
              <a:lumOff val="60000"/>
              <a:alpha val="20000"/>
            </a:schemeClr>
          </a:glow>
          <a:softEdge rad="31750"/>
        </a:effectLst>
      </xdr:spPr>
    </xdr:pic>
    <xdr:clientData/>
  </xdr:twoCellAnchor>
  <xdr:twoCellAnchor>
    <xdr:from>
      <xdr:col>15</xdr:col>
      <xdr:colOff>504825</xdr:colOff>
      <xdr:row>16</xdr:row>
      <xdr:rowOff>9525</xdr:rowOff>
    </xdr:from>
    <xdr:to>
      <xdr:col>18</xdr:col>
      <xdr:colOff>85725</xdr:colOff>
      <xdr:row>17</xdr:row>
      <xdr:rowOff>171450</xdr:rowOff>
    </xdr:to>
    <xdr:pic>
      <xdr:nvPicPr>
        <xdr:cNvPr id="45" name="Imagen 4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324100"/>
          <a:ext cx="18669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104775</xdr:colOff>
      <xdr:row>26</xdr:row>
      <xdr:rowOff>19050</xdr:rowOff>
    </xdr:from>
    <xdr:to>
      <xdr:col>18</xdr:col>
      <xdr:colOff>638175</xdr:colOff>
      <xdr:row>27</xdr:row>
      <xdr:rowOff>180975</xdr:rowOff>
    </xdr:to>
    <xdr:pic>
      <xdr:nvPicPr>
        <xdr:cNvPr id="48" name="Imagen 4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4267200"/>
          <a:ext cx="281940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95250</xdr:colOff>
      <xdr:row>21</xdr:row>
      <xdr:rowOff>0</xdr:rowOff>
    </xdr:from>
    <xdr:to>
      <xdr:col>18</xdr:col>
      <xdr:colOff>619125</xdr:colOff>
      <xdr:row>22</xdr:row>
      <xdr:rowOff>161925</xdr:rowOff>
    </xdr:to>
    <xdr:pic>
      <xdr:nvPicPr>
        <xdr:cNvPr id="49" name="Imagen 4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286125"/>
          <a:ext cx="280987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552450</xdr:colOff>
      <xdr:row>31</xdr:row>
      <xdr:rowOff>0</xdr:rowOff>
    </xdr:from>
    <xdr:to>
      <xdr:col>18</xdr:col>
      <xdr:colOff>104775</xdr:colOff>
      <xdr:row>32</xdr:row>
      <xdr:rowOff>161925</xdr:rowOff>
    </xdr:to>
    <xdr:pic>
      <xdr:nvPicPr>
        <xdr:cNvPr id="51" name="Imagen 5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5200650"/>
          <a:ext cx="18383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133350</xdr:colOff>
      <xdr:row>36</xdr:row>
      <xdr:rowOff>104775</xdr:rowOff>
    </xdr:from>
    <xdr:to>
      <xdr:col>18</xdr:col>
      <xdr:colOff>626645</xdr:colOff>
      <xdr:row>37</xdr:row>
      <xdr:rowOff>47625</xdr:rowOff>
    </xdr:to>
    <xdr:pic>
      <xdr:nvPicPr>
        <xdr:cNvPr id="53" name="Imagen 5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7025" y="6257925"/>
          <a:ext cx="277929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66675</xdr:colOff>
      <xdr:row>42</xdr:row>
      <xdr:rowOff>0</xdr:rowOff>
    </xdr:from>
    <xdr:to>
      <xdr:col>18</xdr:col>
      <xdr:colOff>714375</xdr:colOff>
      <xdr:row>42</xdr:row>
      <xdr:rowOff>126109</xdr:rowOff>
    </xdr:to>
    <xdr:pic>
      <xdr:nvPicPr>
        <xdr:cNvPr id="55" name="Imagen 5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7172325"/>
          <a:ext cx="2933700" cy="126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57151</xdr:colOff>
      <xdr:row>46</xdr:row>
      <xdr:rowOff>123826</xdr:rowOff>
    </xdr:from>
    <xdr:to>
      <xdr:col>18</xdr:col>
      <xdr:colOff>742951</xdr:colOff>
      <xdr:row>47</xdr:row>
      <xdr:rowOff>61946</xdr:rowOff>
    </xdr:to>
    <xdr:pic>
      <xdr:nvPicPr>
        <xdr:cNvPr id="57" name="Imagen 56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6" y="8067676"/>
          <a:ext cx="2971800" cy="12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295275</xdr:colOff>
      <xdr:row>51</xdr:row>
      <xdr:rowOff>114300</xdr:rowOff>
    </xdr:from>
    <xdr:to>
      <xdr:col>18</xdr:col>
      <xdr:colOff>314325</xdr:colOff>
      <xdr:row>52</xdr:row>
      <xdr:rowOff>104775</xdr:rowOff>
    </xdr:to>
    <xdr:pic>
      <xdr:nvPicPr>
        <xdr:cNvPr id="59" name="Imagen 58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9010650"/>
          <a:ext cx="23050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66676</xdr:colOff>
      <xdr:row>56</xdr:row>
      <xdr:rowOff>54724</xdr:rowOff>
    </xdr:from>
    <xdr:to>
      <xdr:col>18</xdr:col>
      <xdr:colOff>676276</xdr:colOff>
      <xdr:row>57</xdr:row>
      <xdr:rowOff>171449</xdr:rowOff>
    </xdr:to>
    <xdr:pic>
      <xdr:nvPicPr>
        <xdr:cNvPr id="61" name="Imagen 60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1" y="9903574"/>
          <a:ext cx="2895600" cy="30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57150</xdr:colOff>
      <xdr:row>61</xdr:row>
      <xdr:rowOff>67338</xdr:rowOff>
    </xdr:from>
    <xdr:to>
      <xdr:col>18</xdr:col>
      <xdr:colOff>695325</xdr:colOff>
      <xdr:row>62</xdr:row>
      <xdr:rowOff>114300</xdr:rowOff>
    </xdr:to>
    <xdr:pic>
      <xdr:nvPicPr>
        <xdr:cNvPr id="63" name="Imagen 62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10868688"/>
          <a:ext cx="2924175" cy="237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28575</xdr:colOff>
      <xdr:row>66</xdr:row>
      <xdr:rowOff>66674</xdr:rowOff>
    </xdr:from>
    <xdr:to>
      <xdr:col>18</xdr:col>
      <xdr:colOff>726407</xdr:colOff>
      <xdr:row>67</xdr:row>
      <xdr:rowOff>171449</xdr:rowOff>
    </xdr:to>
    <xdr:pic>
      <xdr:nvPicPr>
        <xdr:cNvPr id="66" name="Imagen 65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11820524"/>
          <a:ext cx="2983832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745787</xdr:colOff>
      <xdr:row>40</xdr:row>
      <xdr:rowOff>31653</xdr:rowOff>
    </xdr:from>
    <xdr:to>
      <xdr:col>9</xdr:col>
      <xdr:colOff>219075</xdr:colOff>
      <xdr:row>41</xdr:row>
      <xdr:rowOff>104775</xdr:rowOff>
    </xdr:to>
    <xdr:cxnSp macro="">
      <xdr:nvCxnSpPr>
        <xdr:cNvPr id="67" name="Conector recto de flecha 66"/>
        <xdr:cNvCxnSpPr/>
      </xdr:nvCxnSpPr>
      <xdr:spPr>
        <a:xfrm>
          <a:off x="2117387" y="6956328"/>
          <a:ext cx="978238" cy="13027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10</xdr:row>
      <xdr:rowOff>85725</xdr:rowOff>
    </xdr:from>
    <xdr:ext cx="11449050" cy="468013"/>
    <xdr:sp macro="" textlink="">
      <xdr:nvSpPr>
        <xdr:cNvPr id="69" name="Rectángulo 68">
          <a:hlinkClick xmlns:r="http://schemas.openxmlformats.org/officeDocument/2006/relationships" r:id="rId17"/>
        </xdr:cNvPr>
        <xdr:cNvSpPr/>
      </xdr:nvSpPr>
      <xdr:spPr>
        <a:xfrm>
          <a:off x="0" y="1619250"/>
          <a:ext cx="1144905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VOLUMEN DE CEMENTO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1</xdr:row>
      <xdr:rowOff>95250</xdr:rowOff>
    </xdr:from>
    <xdr:ext cx="11520000" cy="655885"/>
    <xdr:sp macro="" textlink="">
      <xdr:nvSpPr>
        <xdr:cNvPr id="16" name="Rectángulo 15">
          <a:hlinkClick xmlns:r="http://schemas.openxmlformats.org/officeDocument/2006/relationships" r:id="rId1"/>
        </xdr:cNvPr>
        <xdr:cNvSpPr/>
      </xdr:nvSpPr>
      <xdr:spPr>
        <a:xfrm>
          <a:off x="1" y="152400"/>
          <a:ext cx="11520000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6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COMPLETAMIENTO</a:t>
          </a:r>
          <a:r>
            <a:rPr lang="es-ES" sz="3600" b="1" cap="none" spc="0" baseline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 DE POZOS</a:t>
          </a:r>
          <a:endParaRPr lang="es-ES" sz="36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>
              <a:glow rad="127000">
                <a:schemeClr val="accent2">
                  <a:lumMod val="60000"/>
                  <a:lumOff val="40000"/>
                  <a:alpha val="20000"/>
                </a:schemeClr>
              </a:glow>
            </a:effectLst>
          </a:endParaRPr>
        </a:p>
      </xdr:txBody>
    </xdr:sp>
    <xdr:clientData/>
  </xdr:oneCellAnchor>
  <xdr:twoCellAnchor editAs="oneCell">
    <xdr:from>
      <xdr:col>1</xdr:col>
      <xdr:colOff>66676</xdr:colOff>
      <xdr:row>1</xdr:row>
      <xdr:rowOff>57150</xdr:rowOff>
    </xdr:from>
    <xdr:to>
      <xdr:col>5</xdr:col>
      <xdr:colOff>241128</xdr:colOff>
      <xdr:row>5</xdr:row>
      <xdr:rowOff>66675</xdr:rowOff>
    </xdr:to>
    <xdr:pic>
      <xdr:nvPicPr>
        <xdr:cNvPr id="15" name="Imagen 1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114300"/>
          <a:ext cx="1298402" cy="771525"/>
        </a:xfrm>
        <a:prstGeom prst="rect">
          <a:avLst/>
        </a:prstGeom>
        <a:effectLst>
          <a:glow rad="127000">
            <a:schemeClr val="accent6">
              <a:lumMod val="20000"/>
              <a:lumOff val="80000"/>
              <a:alpha val="20000"/>
            </a:schemeClr>
          </a:glow>
        </a:effectLst>
      </xdr:spPr>
    </xdr:pic>
    <xdr:clientData/>
  </xdr:twoCellAnchor>
  <xdr:twoCellAnchor editAs="oneCell">
    <xdr:from>
      <xdr:col>21</xdr:col>
      <xdr:colOff>514350</xdr:colOff>
      <xdr:row>1</xdr:row>
      <xdr:rowOff>76200</xdr:rowOff>
    </xdr:from>
    <xdr:to>
      <xdr:col>23</xdr:col>
      <xdr:colOff>28575</xdr:colOff>
      <xdr:row>5</xdr:row>
      <xdr:rowOff>81749</xdr:rowOff>
    </xdr:to>
    <xdr:pic>
      <xdr:nvPicPr>
        <xdr:cNvPr id="17" name="Imagen 16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5" y="133350"/>
          <a:ext cx="790575" cy="767549"/>
        </a:xfrm>
        <a:prstGeom prst="rect">
          <a:avLst/>
        </a:prstGeom>
        <a:effectLst>
          <a:glow rad="127000">
            <a:schemeClr val="accent1">
              <a:lumMod val="40000"/>
              <a:lumOff val="60000"/>
              <a:alpha val="20000"/>
            </a:schemeClr>
          </a:glow>
          <a:softEdge rad="31750"/>
        </a:effectLst>
      </xdr:spPr>
    </xdr:pic>
    <xdr:clientData/>
  </xdr:twoCellAnchor>
  <xdr:twoCellAnchor>
    <xdr:from>
      <xdr:col>8</xdr:col>
      <xdr:colOff>0</xdr:colOff>
      <xdr:row>14</xdr:row>
      <xdr:rowOff>95250</xdr:rowOff>
    </xdr:from>
    <xdr:to>
      <xdr:col>11</xdr:col>
      <xdr:colOff>85050</xdr:colOff>
      <xdr:row>14</xdr:row>
      <xdr:rowOff>95250</xdr:rowOff>
    </xdr:to>
    <xdr:cxnSp macro="">
      <xdr:nvCxnSpPr>
        <xdr:cNvPr id="31" name="Conector recto de flecha 30"/>
        <xdr:cNvCxnSpPr/>
      </xdr:nvCxnSpPr>
      <xdr:spPr>
        <a:xfrm>
          <a:off x="2381250" y="3152775"/>
          <a:ext cx="82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95250</xdr:rowOff>
    </xdr:from>
    <xdr:to>
      <xdr:col>12</xdr:col>
      <xdr:colOff>187050</xdr:colOff>
      <xdr:row>19</xdr:row>
      <xdr:rowOff>95250</xdr:rowOff>
    </xdr:to>
    <xdr:cxnSp macro="">
      <xdr:nvCxnSpPr>
        <xdr:cNvPr id="32" name="Conector recto de flecha 31"/>
        <xdr:cNvCxnSpPr/>
      </xdr:nvCxnSpPr>
      <xdr:spPr>
        <a:xfrm>
          <a:off x="2000250" y="4114800"/>
          <a:ext cx="1692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219075</xdr:colOff>
      <xdr:row>16</xdr:row>
      <xdr:rowOff>171450</xdr:rowOff>
    </xdr:from>
    <xdr:to>
      <xdr:col>20</xdr:col>
      <xdr:colOff>542925</xdr:colOff>
      <xdr:row>18</xdr:row>
      <xdr:rowOff>142875</xdr:rowOff>
    </xdr:to>
    <xdr:pic>
      <xdr:nvPicPr>
        <xdr:cNvPr id="33" name="Imagen 3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609975"/>
          <a:ext cx="26098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371475</xdr:colOff>
      <xdr:row>26</xdr:row>
      <xdr:rowOff>9525</xdr:rowOff>
    </xdr:from>
    <xdr:to>
      <xdr:col>10</xdr:col>
      <xdr:colOff>180975</xdr:colOff>
      <xdr:row>28</xdr:row>
      <xdr:rowOff>0</xdr:rowOff>
    </xdr:to>
    <xdr:sp macro="" textlink="">
      <xdr:nvSpPr>
        <xdr:cNvPr id="34" name="Cerrar llave 33"/>
        <xdr:cNvSpPr/>
      </xdr:nvSpPr>
      <xdr:spPr>
        <a:xfrm>
          <a:off x="2371725" y="5362575"/>
          <a:ext cx="552450" cy="381000"/>
        </a:xfrm>
        <a:prstGeom prst="rightBrace">
          <a:avLst>
            <a:gd name="adj1" fmla="val 8333"/>
            <a:gd name="adj2" fmla="val 275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95250</xdr:colOff>
      <xdr:row>32</xdr:row>
      <xdr:rowOff>57710</xdr:rowOff>
    </xdr:from>
    <xdr:to>
      <xdr:col>20</xdr:col>
      <xdr:colOff>714375</xdr:colOff>
      <xdr:row>33</xdr:row>
      <xdr:rowOff>19050</xdr:rowOff>
    </xdr:to>
    <xdr:pic>
      <xdr:nvPicPr>
        <xdr:cNvPr id="40" name="Imagen 3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6563285"/>
          <a:ext cx="2905125" cy="161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295275</xdr:colOff>
      <xdr:row>22</xdr:row>
      <xdr:rowOff>9525</xdr:rowOff>
    </xdr:from>
    <xdr:to>
      <xdr:col>20</xdr:col>
      <xdr:colOff>495300</xdr:colOff>
      <xdr:row>23</xdr:row>
      <xdr:rowOff>171450</xdr:rowOff>
    </xdr:to>
    <xdr:pic>
      <xdr:nvPicPr>
        <xdr:cNvPr id="41" name="Imagen 4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600575"/>
          <a:ext cx="24860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142875</xdr:colOff>
      <xdr:row>27</xdr:row>
      <xdr:rowOff>9525</xdr:rowOff>
    </xdr:from>
    <xdr:to>
      <xdr:col>20</xdr:col>
      <xdr:colOff>609600</xdr:colOff>
      <xdr:row>28</xdr:row>
      <xdr:rowOff>161925</xdr:rowOff>
    </xdr:to>
    <xdr:pic>
      <xdr:nvPicPr>
        <xdr:cNvPr id="42" name="Imagen 4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5553075"/>
          <a:ext cx="27527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257175</xdr:colOff>
      <xdr:row>24</xdr:row>
      <xdr:rowOff>9525</xdr:rowOff>
    </xdr:from>
    <xdr:to>
      <xdr:col>4</xdr:col>
      <xdr:colOff>171450</xdr:colOff>
      <xdr:row>26</xdr:row>
      <xdr:rowOff>9525</xdr:rowOff>
    </xdr:to>
    <xdr:sp macro="" textlink="">
      <xdr:nvSpPr>
        <xdr:cNvPr id="43" name="Cerrar llave 42"/>
        <xdr:cNvSpPr/>
      </xdr:nvSpPr>
      <xdr:spPr>
        <a:xfrm rot="10800000">
          <a:off x="885825" y="4981575"/>
          <a:ext cx="476250" cy="381000"/>
        </a:xfrm>
        <a:prstGeom prst="rightBrace">
          <a:avLst>
            <a:gd name="adj1" fmla="val 8333"/>
            <a:gd name="adj2" fmla="val 675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247650</xdr:colOff>
      <xdr:row>26</xdr:row>
      <xdr:rowOff>0</xdr:rowOff>
    </xdr:from>
    <xdr:to>
      <xdr:col>4</xdr:col>
      <xdr:colOff>161925</xdr:colOff>
      <xdr:row>27</xdr:row>
      <xdr:rowOff>190500</xdr:rowOff>
    </xdr:to>
    <xdr:sp macro="" textlink="">
      <xdr:nvSpPr>
        <xdr:cNvPr id="44" name="Cerrar llave 43"/>
        <xdr:cNvSpPr/>
      </xdr:nvSpPr>
      <xdr:spPr>
        <a:xfrm rot="10800000">
          <a:off x="876300" y="5353050"/>
          <a:ext cx="476250" cy="381000"/>
        </a:xfrm>
        <a:prstGeom prst="rightBrace">
          <a:avLst>
            <a:gd name="adj1" fmla="val 8333"/>
            <a:gd name="adj2" fmla="val 675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114301</xdr:colOff>
      <xdr:row>37</xdr:row>
      <xdr:rowOff>28575</xdr:rowOff>
    </xdr:from>
    <xdr:to>
      <xdr:col>20</xdr:col>
      <xdr:colOff>685801</xdr:colOff>
      <xdr:row>38</xdr:row>
      <xdr:rowOff>168942</xdr:rowOff>
    </xdr:to>
    <xdr:pic>
      <xdr:nvPicPr>
        <xdr:cNvPr id="45" name="Imagen 44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6" y="7362825"/>
          <a:ext cx="2857500" cy="34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24</xdr:row>
      <xdr:rowOff>0</xdr:rowOff>
    </xdr:from>
    <xdr:to>
      <xdr:col>10</xdr:col>
      <xdr:colOff>190500</xdr:colOff>
      <xdr:row>26</xdr:row>
      <xdr:rowOff>0</xdr:rowOff>
    </xdr:to>
    <xdr:sp macro="" textlink="">
      <xdr:nvSpPr>
        <xdr:cNvPr id="46" name="Cerrar llave 45"/>
        <xdr:cNvSpPr/>
      </xdr:nvSpPr>
      <xdr:spPr>
        <a:xfrm>
          <a:off x="2381250" y="4972050"/>
          <a:ext cx="552450" cy="381000"/>
        </a:xfrm>
        <a:prstGeom prst="rightBrace">
          <a:avLst>
            <a:gd name="adj1" fmla="val 8333"/>
            <a:gd name="adj2" fmla="val 275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514350</xdr:colOff>
      <xdr:row>42</xdr:row>
      <xdr:rowOff>19050</xdr:rowOff>
    </xdr:from>
    <xdr:to>
      <xdr:col>20</xdr:col>
      <xdr:colOff>123825</xdr:colOff>
      <xdr:row>44</xdr:row>
      <xdr:rowOff>0</xdr:rowOff>
    </xdr:to>
    <xdr:pic>
      <xdr:nvPicPr>
        <xdr:cNvPr id="47" name="Imagen 4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8315325"/>
          <a:ext cx="18954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200025</xdr:colOff>
      <xdr:row>47</xdr:row>
      <xdr:rowOff>66675</xdr:rowOff>
    </xdr:from>
    <xdr:to>
      <xdr:col>20</xdr:col>
      <xdr:colOff>628650</xdr:colOff>
      <xdr:row>48</xdr:row>
      <xdr:rowOff>57150</xdr:rowOff>
    </xdr:to>
    <xdr:pic>
      <xdr:nvPicPr>
        <xdr:cNvPr id="48" name="Imagen 47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9315450"/>
          <a:ext cx="27146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333375</xdr:colOff>
      <xdr:row>28</xdr:row>
      <xdr:rowOff>0</xdr:rowOff>
    </xdr:from>
    <xdr:to>
      <xdr:col>9</xdr:col>
      <xdr:colOff>114300</xdr:colOff>
      <xdr:row>28</xdr:row>
      <xdr:rowOff>95250</xdr:rowOff>
    </xdr:to>
    <xdr:cxnSp macro="">
      <xdr:nvCxnSpPr>
        <xdr:cNvPr id="49" name="Conector recto de flecha 48"/>
        <xdr:cNvCxnSpPr/>
      </xdr:nvCxnSpPr>
      <xdr:spPr>
        <a:xfrm>
          <a:off x="2333625" y="5743575"/>
          <a:ext cx="342900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47626</xdr:colOff>
      <xdr:row>52</xdr:row>
      <xdr:rowOff>131054</xdr:rowOff>
    </xdr:from>
    <xdr:to>
      <xdr:col>20</xdr:col>
      <xdr:colOff>733426</xdr:colOff>
      <xdr:row>53</xdr:row>
      <xdr:rowOff>95250</xdr:rowOff>
    </xdr:to>
    <xdr:pic>
      <xdr:nvPicPr>
        <xdr:cNvPr id="52" name="Imagen 51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1" y="10332329"/>
          <a:ext cx="2971800" cy="154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66676</xdr:colOff>
      <xdr:row>72</xdr:row>
      <xdr:rowOff>54724</xdr:rowOff>
    </xdr:from>
    <xdr:to>
      <xdr:col>20</xdr:col>
      <xdr:colOff>676276</xdr:colOff>
      <xdr:row>73</xdr:row>
      <xdr:rowOff>171449</xdr:rowOff>
    </xdr:to>
    <xdr:pic>
      <xdr:nvPicPr>
        <xdr:cNvPr id="53" name="Imagen 5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1" y="11208499"/>
          <a:ext cx="2895600" cy="30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57150</xdr:colOff>
      <xdr:row>77</xdr:row>
      <xdr:rowOff>67338</xdr:rowOff>
    </xdr:from>
    <xdr:to>
      <xdr:col>20</xdr:col>
      <xdr:colOff>695325</xdr:colOff>
      <xdr:row>78</xdr:row>
      <xdr:rowOff>114300</xdr:rowOff>
    </xdr:to>
    <xdr:pic>
      <xdr:nvPicPr>
        <xdr:cNvPr id="54" name="Imagen 53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2173613"/>
          <a:ext cx="2924175" cy="237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38101</xdr:colOff>
      <xdr:row>57</xdr:row>
      <xdr:rowOff>127715</xdr:rowOff>
    </xdr:from>
    <xdr:to>
      <xdr:col>20</xdr:col>
      <xdr:colOff>704851</xdr:colOff>
      <xdr:row>58</xdr:row>
      <xdr:rowOff>95250</xdr:rowOff>
    </xdr:to>
    <xdr:pic>
      <xdr:nvPicPr>
        <xdr:cNvPr id="56" name="Imagen 55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6" y="10138490"/>
          <a:ext cx="2952750" cy="158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76201</xdr:colOff>
      <xdr:row>62</xdr:row>
      <xdr:rowOff>106986</xdr:rowOff>
    </xdr:from>
    <xdr:to>
      <xdr:col>20</xdr:col>
      <xdr:colOff>723901</xdr:colOff>
      <xdr:row>63</xdr:row>
      <xdr:rowOff>76200</xdr:rowOff>
    </xdr:to>
    <xdr:pic>
      <xdr:nvPicPr>
        <xdr:cNvPr id="57" name="Imagen 56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6" y="11070261"/>
          <a:ext cx="2933700" cy="159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76201</xdr:colOff>
      <xdr:row>67</xdr:row>
      <xdr:rowOff>135673</xdr:rowOff>
    </xdr:from>
    <xdr:to>
      <xdr:col>20</xdr:col>
      <xdr:colOff>704851</xdr:colOff>
      <xdr:row>68</xdr:row>
      <xdr:rowOff>95250</xdr:rowOff>
    </xdr:to>
    <xdr:pic>
      <xdr:nvPicPr>
        <xdr:cNvPr id="59" name="Imagen 58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6" y="12051448"/>
          <a:ext cx="2914650" cy="150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180975</xdr:colOff>
      <xdr:row>27</xdr:row>
      <xdr:rowOff>171450</xdr:rowOff>
    </xdr:from>
    <xdr:to>
      <xdr:col>12</xdr:col>
      <xdr:colOff>104775</xdr:colOff>
      <xdr:row>30</xdr:row>
      <xdr:rowOff>104775</xdr:rowOff>
    </xdr:to>
    <xdr:cxnSp macro="">
      <xdr:nvCxnSpPr>
        <xdr:cNvPr id="60" name="Conector recto de flecha 59"/>
        <xdr:cNvCxnSpPr/>
      </xdr:nvCxnSpPr>
      <xdr:spPr>
        <a:xfrm>
          <a:off x="1552575" y="4572000"/>
          <a:ext cx="2057400" cy="5143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9524</xdr:colOff>
      <xdr:row>10</xdr:row>
      <xdr:rowOff>133350</xdr:rowOff>
    </xdr:from>
    <xdr:ext cx="11582401" cy="468013"/>
    <xdr:sp macro="" textlink="">
      <xdr:nvSpPr>
        <xdr:cNvPr id="64" name="Rectángulo 63">
          <a:hlinkClick xmlns:r="http://schemas.openxmlformats.org/officeDocument/2006/relationships" r:id="rId19"/>
        </xdr:cNvPr>
        <xdr:cNvSpPr/>
      </xdr:nvSpPr>
      <xdr:spPr>
        <a:xfrm>
          <a:off x="9524" y="1666875"/>
          <a:ext cx="11582401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TAPÓN DE CEMENTO</a:t>
          </a:r>
          <a:r>
            <a:rPr lang="es-ES" sz="2400" b="1" cap="none" spc="0" baseline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 BALANCEADO</a:t>
          </a:r>
          <a:endParaRPr lang="es-ES" sz="2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>
              <a:glow rad="127000">
                <a:schemeClr val="accent2">
                  <a:lumMod val="60000"/>
                  <a:lumOff val="40000"/>
                  <a:alpha val="20000"/>
                </a:schemeClr>
              </a:glow>
            </a:effectLst>
          </a:endParaRPr>
        </a:p>
      </xdr:txBody>
    </xdr:sp>
    <xdr:clientData/>
  </xdr:oneCellAnchor>
  <xdr:twoCellAnchor>
    <xdr:from>
      <xdr:col>10</xdr:col>
      <xdr:colOff>133350</xdr:colOff>
      <xdr:row>24</xdr:row>
      <xdr:rowOff>104775</xdr:rowOff>
    </xdr:from>
    <xdr:to>
      <xdr:col>11</xdr:col>
      <xdr:colOff>292350</xdr:colOff>
      <xdr:row>24</xdr:row>
      <xdr:rowOff>104775</xdr:rowOff>
    </xdr:to>
    <xdr:cxnSp macro="">
      <xdr:nvCxnSpPr>
        <xdr:cNvPr id="65" name="Conector recto de flecha 64"/>
        <xdr:cNvCxnSpPr/>
      </xdr:nvCxnSpPr>
      <xdr:spPr>
        <a:xfrm>
          <a:off x="2876550" y="4314825"/>
          <a:ext cx="54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95250</xdr:rowOff>
    </xdr:from>
    <xdr:ext cx="11520000" cy="655885"/>
    <xdr:sp macro="" textlink="">
      <xdr:nvSpPr>
        <xdr:cNvPr id="3" name="Rectángulo 2">
          <a:hlinkClick xmlns:r="http://schemas.openxmlformats.org/officeDocument/2006/relationships" r:id="rId1"/>
        </xdr:cNvPr>
        <xdr:cNvSpPr/>
      </xdr:nvSpPr>
      <xdr:spPr>
        <a:xfrm>
          <a:off x="0" y="152400"/>
          <a:ext cx="11520000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6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COMPLETAMIENTO</a:t>
          </a:r>
          <a:r>
            <a:rPr lang="es-ES" sz="3600" b="1" cap="none" spc="0" baseline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 DE POZOS</a:t>
          </a:r>
          <a:endParaRPr lang="es-ES" sz="36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>
              <a:glow rad="127000">
                <a:schemeClr val="accent2">
                  <a:lumMod val="60000"/>
                  <a:lumOff val="40000"/>
                  <a:alpha val="20000"/>
                </a:schemeClr>
              </a:glow>
            </a:effectLst>
          </a:endParaRPr>
        </a:p>
      </xdr:txBody>
    </xdr:sp>
    <xdr:clientData/>
  </xdr:oneCellAnchor>
  <xdr:twoCellAnchor editAs="oneCell">
    <xdr:from>
      <xdr:col>1</xdr:col>
      <xdr:colOff>66676</xdr:colOff>
      <xdr:row>1</xdr:row>
      <xdr:rowOff>57150</xdr:rowOff>
    </xdr:from>
    <xdr:to>
      <xdr:col>5</xdr:col>
      <xdr:colOff>241128</xdr:colOff>
      <xdr:row>5</xdr:row>
      <xdr:rowOff>66675</xdr:rowOff>
    </xdr:to>
    <xdr:pic>
      <xdr:nvPicPr>
        <xdr:cNvPr id="2" name="Imagen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114300"/>
          <a:ext cx="1298402" cy="771525"/>
        </a:xfrm>
        <a:prstGeom prst="rect">
          <a:avLst/>
        </a:prstGeom>
        <a:effectLst>
          <a:glow rad="127000">
            <a:schemeClr val="accent6">
              <a:lumMod val="20000"/>
              <a:lumOff val="80000"/>
              <a:alpha val="20000"/>
            </a:schemeClr>
          </a:glow>
        </a:effectLst>
      </xdr:spPr>
    </xdr:pic>
    <xdr:clientData/>
  </xdr:twoCellAnchor>
  <xdr:twoCellAnchor editAs="oneCell">
    <xdr:from>
      <xdr:col>21</xdr:col>
      <xdr:colOff>514350</xdr:colOff>
      <xdr:row>1</xdr:row>
      <xdr:rowOff>76200</xdr:rowOff>
    </xdr:from>
    <xdr:to>
      <xdr:col>23</xdr:col>
      <xdr:colOff>28575</xdr:colOff>
      <xdr:row>5</xdr:row>
      <xdr:rowOff>81749</xdr:rowOff>
    </xdr:to>
    <xdr:pic>
      <xdr:nvPicPr>
        <xdr:cNvPr id="4" name="Imagen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5" y="133350"/>
          <a:ext cx="790575" cy="767549"/>
        </a:xfrm>
        <a:prstGeom prst="rect">
          <a:avLst/>
        </a:prstGeom>
        <a:effectLst>
          <a:glow rad="127000">
            <a:schemeClr val="accent1">
              <a:lumMod val="40000"/>
              <a:lumOff val="60000"/>
              <a:alpha val="20000"/>
            </a:schemeClr>
          </a:glow>
          <a:softEdge rad="31750"/>
        </a:effectLst>
      </xdr:spPr>
    </xdr:pic>
    <xdr:clientData/>
  </xdr:twoCellAnchor>
  <xdr:twoCellAnchor>
    <xdr:from>
      <xdr:col>8</xdr:col>
      <xdr:colOff>0</xdr:colOff>
      <xdr:row>14</xdr:row>
      <xdr:rowOff>95250</xdr:rowOff>
    </xdr:from>
    <xdr:to>
      <xdr:col>11</xdr:col>
      <xdr:colOff>85050</xdr:colOff>
      <xdr:row>14</xdr:row>
      <xdr:rowOff>95250</xdr:rowOff>
    </xdr:to>
    <xdr:cxnSp macro="">
      <xdr:nvCxnSpPr>
        <xdr:cNvPr id="5" name="Conector recto de flecha 4"/>
        <xdr:cNvCxnSpPr/>
      </xdr:nvCxnSpPr>
      <xdr:spPr>
        <a:xfrm>
          <a:off x="2381250" y="2390775"/>
          <a:ext cx="82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95250</xdr:rowOff>
    </xdr:from>
    <xdr:to>
      <xdr:col>12</xdr:col>
      <xdr:colOff>187050</xdr:colOff>
      <xdr:row>19</xdr:row>
      <xdr:rowOff>95250</xdr:rowOff>
    </xdr:to>
    <xdr:cxnSp macro="">
      <xdr:nvCxnSpPr>
        <xdr:cNvPr id="6" name="Conector recto de flecha 5"/>
        <xdr:cNvCxnSpPr/>
      </xdr:nvCxnSpPr>
      <xdr:spPr>
        <a:xfrm>
          <a:off x="2000250" y="3352800"/>
          <a:ext cx="1692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219075</xdr:colOff>
      <xdr:row>16</xdr:row>
      <xdr:rowOff>171450</xdr:rowOff>
    </xdr:from>
    <xdr:to>
      <xdr:col>20</xdr:col>
      <xdr:colOff>542925</xdr:colOff>
      <xdr:row>18</xdr:row>
      <xdr:rowOff>142875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847975"/>
          <a:ext cx="26098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371475</xdr:colOff>
      <xdr:row>29</xdr:row>
      <xdr:rowOff>9526</xdr:rowOff>
    </xdr:from>
    <xdr:to>
      <xdr:col>10</xdr:col>
      <xdr:colOff>180975</xdr:colOff>
      <xdr:row>31</xdr:row>
      <xdr:rowOff>161926</xdr:rowOff>
    </xdr:to>
    <xdr:sp macro="" textlink="">
      <xdr:nvSpPr>
        <xdr:cNvPr id="8" name="Cerrar llave 7"/>
        <xdr:cNvSpPr/>
      </xdr:nvSpPr>
      <xdr:spPr>
        <a:xfrm>
          <a:off x="2371725" y="5172076"/>
          <a:ext cx="552450" cy="533400"/>
        </a:xfrm>
        <a:prstGeom prst="rightBrace">
          <a:avLst>
            <a:gd name="adj1" fmla="val 8333"/>
            <a:gd name="adj2" fmla="val 2214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295275</xdr:colOff>
      <xdr:row>22</xdr:row>
      <xdr:rowOff>9525</xdr:rowOff>
    </xdr:from>
    <xdr:to>
      <xdr:col>20</xdr:col>
      <xdr:colOff>495300</xdr:colOff>
      <xdr:row>23</xdr:row>
      <xdr:rowOff>171450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3838575"/>
          <a:ext cx="24860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142875</xdr:colOff>
      <xdr:row>27</xdr:row>
      <xdr:rowOff>9525</xdr:rowOff>
    </xdr:from>
    <xdr:to>
      <xdr:col>20</xdr:col>
      <xdr:colOff>609600</xdr:colOff>
      <xdr:row>28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791075"/>
          <a:ext cx="27527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104775</xdr:colOff>
      <xdr:row>26</xdr:row>
      <xdr:rowOff>28575</xdr:rowOff>
    </xdr:from>
    <xdr:to>
      <xdr:col>4</xdr:col>
      <xdr:colOff>171450</xdr:colOff>
      <xdr:row>28</xdr:row>
      <xdr:rowOff>28575</xdr:rowOff>
    </xdr:to>
    <xdr:sp macro="" textlink="">
      <xdr:nvSpPr>
        <xdr:cNvPr id="12" name="Cerrar llave 11"/>
        <xdr:cNvSpPr/>
      </xdr:nvSpPr>
      <xdr:spPr>
        <a:xfrm rot="10800000">
          <a:off x="1114425" y="4619625"/>
          <a:ext cx="247650" cy="381000"/>
        </a:xfrm>
        <a:prstGeom prst="rightBrace">
          <a:avLst>
            <a:gd name="adj1" fmla="val 8333"/>
            <a:gd name="adj2" fmla="val 675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304799</xdr:colOff>
      <xdr:row>29</xdr:row>
      <xdr:rowOff>161925</xdr:rowOff>
    </xdr:from>
    <xdr:to>
      <xdr:col>4</xdr:col>
      <xdr:colOff>161923</xdr:colOff>
      <xdr:row>31</xdr:row>
      <xdr:rowOff>161925</xdr:rowOff>
    </xdr:to>
    <xdr:sp macro="" textlink="">
      <xdr:nvSpPr>
        <xdr:cNvPr id="13" name="Cerrar llave 12"/>
        <xdr:cNvSpPr/>
      </xdr:nvSpPr>
      <xdr:spPr>
        <a:xfrm rot="10800000">
          <a:off x="933449" y="5324475"/>
          <a:ext cx="419099" cy="381000"/>
        </a:xfrm>
        <a:prstGeom prst="rightBrace">
          <a:avLst>
            <a:gd name="adj1" fmla="val 8333"/>
            <a:gd name="adj2" fmla="val 675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114301</xdr:colOff>
      <xdr:row>37</xdr:row>
      <xdr:rowOff>28575</xdr:rowOff>
    </xdr:from>
    <xdr:to>
      <xdr:col>20</xdr:col>
      <xdr:colOff>685801</xdr:colOff>
      <xdr:row>38</xdr:row>
      <xdr:rowOff>168942</xdr:rowOff>
    </xdr:to>
    <xdr:pic>
      <xdr:nvPicPr>
        <xdr:cNvPr id="14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6" y="6591300"/>
          <a:ext cx="2857500" cy="340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0</xdr:colOff>
      <xdr:row>26</xdr:row>
      <xdr:rowOff>19049</xdr:rowOff>
    </xdr:from>
    <xdr:to>
      <xdr:col>10</xdr:col>
      <xdr:colOff>190500</xdr:colOff>
      <xdr:row>29</xdr:row>
      <xdr:rowOff>9524</xdr:rowOff>
    </xdr:to>
    <xdr:sp macro="" textlink="">
      <xdr:nvSpPr>
        <xdr:cNvPr id="15" name="Cerrar llave 14"/>
        <xdr:cNvSpPr/>
      </xdr:nvSpPr>
      <xdr:spPr>
        <a:xfrm>
          <a:off x="2381250" y="4610099"/>
          <a:ext cx="552450" cy="561975"/>
        </a:xfrm>
        <a:prstGeom prst="rightBrace">
          <a:avLst>
            <a:gd name="adj1" fmla="val 8333"/>
            <a:gd name="adj2" fmla="val 4783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17</xdr:col>
      <xdr:colOff>514350</xdr:colOff>
      <xdr:row>42</xdr:row>
      <xdr:rowOff>19050</xdr:rowOff>
    </xdr:from>
    <xdr:to>
      <xdr:col>20</xdr:col>
      <xdr:colOff>123825</xdr:colOff>
      <xdr:row>44</xdr:row>
      <xdr:rowOff>0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7543800"/>
          <a:ext cx="18954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200025</xdr:colOff>
      <xdr:row>47</xdr:row>
      <xdr:rowOff>66675</xdr:rowOff>
    </xdr:from>
    <xdr:to>
      <xdr:col>20</xdr:col>
      <xdr:colOff>628650</xdr:colOff>
      <xdr:row>48</xdr:row>
      <xdr:rowOff>57150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8543925"/>
          <a:ext cx="27146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333375</xdr:colOff>
      <xdr:row>31</xdr:row>
      <xdr:rowOff>161925</xdr:rowOff>
    </xdr:from>
    <xdr:to>
      <xdr:col>9</xdr:col>
      <xdr:colOff>114300</xdr:colOff>
      <xdr:row>32</xdr:row>
      <xdr:rowOff>57150</xdr:rowOff>
    </xdr:to>
    <xdr:cxnSp macro="">
      <xdr:nvCxnSpPr>
        <xdr:cNvPr id="18" name="Conector recto de flecha 17"/>
        <xdr:cNvCxnSpPr/>
      </xdr:nvCxnSpPr>
      <xdr:spPr>
        <a:xfrm>
          <a:off x="2333625" y="5705475"/>
          <a:ext cx="342900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47626</xdr:colOff>
      <xdr:row>52</xdr:row>
      <xdr:rowOff>131054</xdr:rowOff>
    </xdr:from>
    <xdr:to>
      <xdr:col>20</xdr:col>
      <xdr:colOff>733426</xdr:colOff>
      <xdr:row>53</xdr:row>
      <xdr:rowOff>95250</xdr:rowOff>
    </xdr:to>
    <xdr:pic>
      <xdr:nvPicPr>
        <xdr:cNvPr id="19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1" y="9560804"/>
          <a:ext cx="2971800" cy="1546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66676</xdr:colOff>
      <xdr:row>72</xdr:row>
      <xdr:rowOff>54724</xdr:rowOff>
    </xdr:from>
    <xdr:to>
      <xdr:col>20</xdr:col>
      <xdr:colOff>676276</xdr:colOff>
      <xdr:row>73</xdr:row>
      <xdr:rowOff>171449</xdr:rowOff>
    </xdr:to>
    <xdr:pic>
      <xdr:nvPicPr>
        <xdr:cNvPr id="20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1" y="13294474"/>
          <a:ext cx="2895600" cy="30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57150</xdr:colOff>
      <xdr:row>77</xdr:row>
      <xdr:rowOff>67338</xdr:rowOff>
    </xdr:from>
    <xdr:to>
      <xdr:col>20</xdr:col>
      <xdr:colOff>695325</xdr:colOff>
      <xdr:row>78</xdr:row>
      <xdr:rowOff>114300</xdr:rowOff>
    </xdr:to>
    <xdr:pic>
      <xdr:nvPicPr>
        <xdr:cNvPr id="21" name="Imagen 20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259588"/>
          <a:ext cx="2924175" cy="237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38101</xdr:colOff>
      <xdr:row>57</xdr:row>
      <xdr:rowOff>127715</xdr:rowOff>
    </xdr:from>
    <xdr:to>
      <xdr:col>20</xdr:col>
      <xdr:colOff>704851</xdr:colOff>
      <xdr:row>58</xdr:row>
      <xdr:rowOff>95250</xdr:rowOff>
    </xdr:to>
    <xdr:pic>
      <xdr:nvPicPr>
        <xdr:cNvPr id="22" name="Imagen 21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6" y="10509965"/>
          <a:ext cx="2952750" cy="158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76201</xdr:colOff>
      <xdr:row>62</xdr:row>
      <xdr:rowOff>106986</xdr:rowOff>
    </xdr:from>
    <xdr:to>
      <xdr:col>20</xdr:col>
      <xdr:colOff>723901</xdr:colOff>
      <xdr:row>63</xdr:row>
      <xdr:rowOff>76200</xdr:rowOff>
    </xdr:to>
    <xdr:pic>
      <xdr:nvPicPr>
        <xdr:cNvPr id="23" name="Imagen 22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6" y="11441736"/>
          <a:ext cx="2933700" cy="159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76201</xdr:colOff>
      <xdr:row>67</xdr:row>
      <xdr:rowOff>135673</xdr:rowOff>
    </xdr:from>
    <xdr:to>
      <xdr:col>20</xdr:col>
      <xdr:colOff>704851</xdr:colOff>
      <xdr:row>68</xdr:row>
      <xdr:rowOff>95250</xdr:rowOff>
    </xdr:to>
    <xdr:pic>
      <xdr:nvPicPr>
        <xdr:cNvPr id="24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6" y="12422923"/>
          <a:ext cx="2914650" cy="1500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180975</xdr:colOff>
      <xdr:row>31</xdr:row>
      <xdr:rowOff>142875</xdr:rowOff>
    </xdr:from>
    <xdr:to>
      <xdr:col>12</xdr:col>
      <xdr:colOff>104775</xdr:colOff>
      <xdr:row>35</xdr:row>
      <xdr:rowOff>85725</xdr:rowOff>
    </xdr:to>
    <xdr:cxnSp macro="">
      <xdr:nvCxnSpPr>
        <xdr:cNvPr id="25" name="Conector recto de flecha 24"/>
        <xdr:cNvCxnSpPr/>
      </xdr:nvCxnSpPr>
      <xdr:spPr>
        <a:xfrm>
          <a:off x="1552575" y="5686425"/>
          <a:ext cx="2057400" cy="581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9524</xdr:colOff>
      <xdr:row>10</xdr:row>
      <xdr:rowOff>133350</xdr:rowOff>
    </xdr:from>
    <xdr:ext cx="11582401" cy="468013"/>
    <xdr:sp macro="" textlink="">
      <xdr:nvSpPr>
        <xdr:cNvPr id="26" name="Rectángulo 25">
          <a:hlinkClick xmlns:r="http://schemas.openxmlformats.org/officeDocument/2006/relationships" r:id="rId18"/>
        </xdr:cNvPr>
        <xdr:cNvSpPr/>
      </xdr:nvSpPr>
      <xdr:spPr>
        <a:xfrm>
          <a:off x="9524" y="1666875"/>
          <a:ext cx="11582401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TAPÓN DE CEMENTO</a:t>
          </a:r>
          <a:r>
            <a:rPr lang="es-ES" sz="2400" b="1" cap="none" spc="0" baseline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 BALANCEADO FORZADO</a:t>
          </a:r>
          <a:endParaRPr lang="es-ES" sz="24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>
              <a:glow rad="127000">
                <a:schemeClr val="accent2">
                  <a:lumMod val="60000"/>
                  <a:lumOff val="40000"/>
                  <a:alpha val="20000"/>
                </a:schemeClr>
              </a:glow>
            </a:effectLst>
          </a:endParaRPr>
        </a:p>
      </xdr:txBody>
    </xdr:sp>
    <xdr:clientData/>
  </xdr:oneCellAnchor>
  <xdr:twoCellAnchor>
    <xdr:from>
      <xdr:col>10</xdr:col>
      <xdr:colOff>161925</xdr:colOff>
      <xdr:row>27</xdr:row>
      <xdr:rowOff>95250</xdr:rowOff>
    </xdr:from>
    <xdr:to>
      <xdr:col>11</xdr:col>
      <xdr:colOff>320925</xdr:colOff>
      <xdr:row>27</xdr:row>
      <xdr:rowOff>95250</xdr:rowOff>
    </xdr:to>
    <xdr:cxnSp macro="">
      <xdr:nvCxnSpPr>
        <xdr:cNvPr id="28" name="Conector recto de flecha 27"/>
        <xdr:cNvCxnSpPr/>
      </xdr:nvCxnSpPr>
      <xdr:spPr>
        <a:xfrm>
          <a:off x="2905125" y="4876800"/>
          <a:ext cx="54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30</xdr:row>
      <xdr:rowOff>104775</xdr:rowOff>
    </xdr:from>
    <xdr:to>
      <xdr:col>10</xdr:col>
      <xdr:colOff>254250</xdr:colOff>
      <xdr:row>30</xdr:row>
      <xdr:rowOff>104775</xdr:rowOff>
    </xdr:to>
    <xdr:cxnSp macro="">
      <xdr:nvCxnSpPr>
        <xdr:cNvPr id="29" name="Conector recto de flecha 28"/>
        <xdr:cNvCxnSpPr/>
      </xdr:nvCxnSpPr>
      <xdr:spPr>
        <a:xfrm>
          <a:off x="2457450" y="5457825"/>
          <a:ext cx="54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66675</xdr:colOff>
      <xdr:row>31</xdr:row>
      <xdr:rowOff>133350</xdr:rowOff>
    </xdr:from>
    <xdr:to>
      <xdr:col>20</xdr:col>
      <xdr:colOff>714375</xdr:colOff>
      <xdr:row>32</xdr:row>
      <xdr:rowOff>114300</xdr:rowOff>
    </xdr:to>
    <xdr:pic>
      <xdr:nvPicPr>
        <xdr:cNvPr id="33" name="Imagen 32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5676900"/>
          <a:ext cx="29337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238125</xdr:colOff>
      <xdr:row>32</xdr:row>
      <xdr:rowOff>95250</xdr:rowOff>
    </xdr:from>
    <xdr:to>
      <xdr:col>20</xdr:col>
      <xdr:colOff>561975</xdr:colOff>
      <xdr:row>33</xdr:row>
      <xdr:rowOff>171450</xdr:rowOff>
    </xdr:to>
    <xdr:pic>
      <xdr:nvPicPr>
        <xdr:cNvPr id="34" name="Imagen 33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5838825"/>
          <a:ext cx="184785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609600</xdr:colOff>
      <xdr:row>83</xdr:row>
      <xdr:rowOff>171450</xdr:rowOff>
    </xdr:from>
    <xdr:to>
      <xdr:col>20</xdr:col>
      <xdr:colOff>142875</xdr:colOff>
      <xdr:row>85</xdr:row>
      <xdr:rowOff>152400</xdr:rowOff>
    </xdr:to>
    <xdr:pic>
      <xdr:nvPicPr>
        <xdr:cNvPr id="38" name="Imagen 37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5506700"/>
          <a:ext cx="18192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38099</xdr:colOff>
      <xdr:row>89</xdr:row>
      <xdr:rowOff>38100</xdr:rowOff>
    </xdr:from>
    <xdr:to>
      <xdr:col>20</xdr:col>
      <xdr:colOff>735724</xdr:colOff>
      <xdr:row>90</xdr:row>
      <xdr:rowOff>119489</xdr:rowOff>
    </xdr:to>
    <xdr:pic>
      <xdr:nvPicPr>
        <xdr:cNvPr id="39" name="Imagen 38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3547" y="16506497"/>
          <a:ext cx="2983625" cy="271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57150</xdr:colOff>
      <xdr:row>94</xdr:row>
      <xdr:rowOff>133351</xdr:rowOff>
    </xdr:from>
    <xdr:to>
      <xdr:col>20</xdr:col>
      <xdr:colOff>714375</xdr:colOff>
      <xdr:row>95</xdr:row>
      <xdr:rowOff>106843</xdr:rowOff>
    </xdr:to>
    <xdr:pic>
      <xdr:nvPicPr>
        <xdr:cNvPr id="40" name="Imagen 39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7564101"/>
          <a:ext cx="2943225" cy="163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76200</xdr:colOff>
      <xdr:row>101</xdr:row>
      <xdr:rowOff>38100</xdr:rowOff>
    </xdr:from>
    <xdr:to>
      <xdr:col>20</xdr:col>
      <xdr:colOff>647700</xdr:colOff>
      <xdr:row>103</xdr:row>
      <xdr:rowOff>19050</xdr:rowOff>
    </xdr:to>
    <xdr:pic>
      <xdr:nvPicPr>
        <xdr:cNvPr id="44" name="Imagen 43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8802350"/>
          <a:ext cx="28575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123825</xdr:colOff>
      <xdr:row>106</xdr:row>
      <xdr:rowOff>104775</xdr:rowOff>
    </xdr:from>
    <xdr:to>
      <xdr:col>19</xdr:col>
      <xdr:colOff>542925</xdr:colOff>
      <xdr:row>107</xdr:row>
      <xdr:rowOff>95250</xdr:rowOff>
    </xdr:to>
    <xdr:pic>
      <xdr:nvPicPr>
        <xdr:cNvPr id="45" name="Imagen 44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19821525"/>
          <a:ext cx="11811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57150</xdr:colOff>
      <xdr:row>111</xdr:row>
      <xdr:rowOff>104775</xdr:rowOff>
    </xdr:from>
    <xdr:to>
      <xdr:col>20</xdr:col>
      <xdr:colOff>733425</xdr:colOff>
      <xdr:row>112</xdr:row>
      <xdr:rowOff>78366</xdr:rowOff>
    </xdr:to>
    <xdr:pic>
      <xdr:nvPicPr>
        <xdr:cNvPr id="46" name="Imagen 45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20774025"/>
          <a:ext cx="2962275" cy="164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352425</xdr:colOff>
      <xdr:row>120</xdr:row>
      <xdr:rowOff>28575</xdr:rowOff>
    </xdr:from>
    <xdr:to>
      <xdr:col>20</xdr:col>
      <xdr:colOff>419100</xdr:colOff>
      <xdr:row>121</xdr:row>
      <xdr:rowOff>19050</xdr:rowOff>
    </xdr:to>
    <xdr:pic>
      <xdr:nvPicPr>
        <xdr:cNvPr id="55" name="Imagen 54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22031325"/>
          <a:ext cx="23526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428625</xdr:colOff>
      <xdr:row>121</xdr:row>
      <xdr:rowOff>28575</xdr:rowOff>
    </xdr:from>
    <xdr:to>
      <xdr:col>20</xdr:col>
      <xdr:colOff>352425</xdr:colOff>
      <xdr:row>122</xdr:row>
      <xdr:rowOff>19050</xdr:rowOff>
    </xdr:to>
    <xdr:pic>
      <xdr:nvPicPr>
        <xdr:cNvPr id="56" name="Imagen 55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22221825"/>
          <a:ext cx="22098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123825</xdr:colOff>
      <xdr:row>125</xdr:row>
      <xdr:rowOff>104775</xdr:rowOff>
    </xdr:from>
    <xdr:to>
      <xdr:col>20</xdr:col>
      <xdr:colOff>581025</xdr:colOff>
      <xdr:row>126</xdr:row>
      <xdr:rowOff>95250</xdr:rowOff>
    </xdr:to>
    <xdr:pic>
      <xdr:nvPicPr>
        <xdr:cNvPr id="57" name="Imagen 56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23441025"/>
          <a:ext cx="27432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161925</xdr:colOff>
      <xdr:row>24</xdr:row>
      <xdr:rowOff>114300</xdr:rowOff>
    </xdr:from>
    <xdr:to>
      <xdr:col>12</xdr:col>
      <xdr:colOff>66675</xdr:colOff>
      <xdr:row>24</xdr:row>
      <xdr:rowOff>114300</xdr:rowOff>
    </xdr:to>
    <xdr:cxnSp macro="">
      <xdr:nvCxnSpPr>
        <xdr:cNvPr id="60" name="Conector recto de flecha 59"/>
        <xdr:cNvCxnSpPr/>
      </xdr:nvCxnSpPr>
      <xdr:spPr>
        <a:xfrm>
          <a:off x="2162175" y="4324350"/>
          <a:ext cx="1409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104775</xdr:colOff>
      <xdr:row>130</xdr:row>
      <xdr:rowOff>76200</xdr:rowOff>
    </xdr:from>
    <xdr:to>
      <xdr:col>20</xdr:col>
      <xdr:colOff>657225</xdr:colOff>
      <xdr:row>131</xdr:row>
      <xdr:rowOff>76200</xdr:rowOff>
    </xdr:to>
    <xdr:pic>
      <xdr:nvPicPr>
        <xdr:cNvPr id="63" name="Imagen 62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24364950"/>
          <a:ext cx="28384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133350</xdr:colOff>
      <xdr:row>135</xdr:row>
      <xdr:rowOff>85725</xdr:rowOff>
    </xdr:from>
    <xdr:to>
      <xdr:col>20</xdr:col>
      <xdr:colOff>161925</xdr:colOff>
      <xdr:row>136</xdr:row>
      <xdr:rowOff>76200</xdr:rowOff>
    </xdr:to>
    <xdr:pic>
      <xdr:nvPicPr>
        <xdr:cNvPr id="67" name="Imagen 66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25326975"/>
          <a:ext cx="15525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190500</xdr:colOff>
      <xdr:row>140</xdr:row>
      <xdr:rowOff>76200</xdr:rowOff>
    </xdr:from>
    <xdr:to>
      <xdr:col>20</xdr:col>
      <xdr:colOff>257175</xdr:colOff>
      <xdr:row>141</xdr:row>
      <xdr:rowOff>76200</xdr:rowOff>
    </xdr:to>
    <xdr:pic>
      <xdr:nvPicPr>
        <xdr:cNvPr id="68" name="Imagen 67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3825" y="26269950"/>
          <a:ext cx="15906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95250</xdr:colOff>
      <xdr:row>28</xdr:row>
      <xdr:rowOff>123826</xdr:rowOff>
    </xdr:from>
    <xdr:to>
      <xdr:col>5</xdr:col>
      <xdr:colOff>9525</xdr:colOff>
      <xdr:row>30</xdr:row>
      <xdr:rowOff>0</xdr:rowOff>
    </xdr:to>
    <xdr:cxnSp macro="">
      <xdr:nvCxnSpPr>
        <xdr:cNvPr id="69" name="Conector recto de flecha 68"/>
        <xdr:cNvCxnSpPr/>
      </xdr:nvCxnSpPr>
      <xdr:spPr>
        <a:xfrm flipH="1" flipV="1">
          <a:off x="723900" y="5095876"/>
          <a:ext cx="657225" cy="2571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247651</xdr:colOff>
      <xdr:row>30</xdr:row>
      <xdr:rowOff>171450</xdr:rowOff>
    </xdr:from>
    <xdr:to>
      <xdr:col>5</xdr:col>
      <xdr:colOff>19050</xdr:colOff>
      <xdr:row>32</xdr:row>
      <xdr:rowOff>76201</xdr:rowOff>
    </xdr:to>
    <xdr:cxnSp macro="">
      <xdr:nvCxnSpPr>
        <xdr:cNvPr id="71" name="Conector recto de flecha 70"/>
        <xdr:cNvCxnSpPr/>
      </xdr:nvCxnSpPr>
      <xdr:spPr>
        <a:xfrm flipH="1">
          <a:off x="876301" y="5524500"/>
          <a:ext cx="514349" cy="2952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95250</xdr:rowOff>
    </xdr:from>
    <xdr:ext cx="11520000" cy="655885"/>
    <xdr:sp macro="" textlink="">
      <xdr:nvSpPr>
        <xdr:cNvPr id="2" name="Rectángulo 1">
          <a:hlinkClick xmlns:r="http://schemas.openxmlformats.org/officeDocument/2006/relationships" r:id="rId1"/>
        </xdr:cNvPr>
        <xdr:cNvSpPr/>
      </xdr:nvSpPr>
      <xdr:spPr>
        <a:xfrm>
          <a:off x="0" y="152400"/>
          <a:ext cx="11520000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6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COMPLETAMIENTO</a:t>
          </a:r>
          <a:r>
            <a:rPr lang="es-ES" sz="3600" b="1" cap="none" spc="0" baseline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 DE POZOS</a:t>
          </a:r>
          <a:endParaRPr lang="es-ES" sz="3600" b="1" cap="none" spc="0">
            <a:ln w="12700" cmpd="sng">
              <a:solidFill>
                <a:schemeClr val="accent4"/>
              </a:solidFill>
              <a:prstDash val="solid"/>
            </a:ln>
            <a:gradFill>
              <a:gsLst>
                <a:gs pos="0">
                  <a:schemeClr val="accent4"/>
                </a:gs>
                <a:gs pos="4000">
                  <a:schemeClr val="accent4">
                    <a:lumMod val="60000"/>
                    <a:lumOff val="40000"/>
                  </a:schemeClr>
                </a:gs>
                <a:gs pos="87000">
                  <a:schemeClr val="accent4">
                    <a:lumMod val="20000"/>
                    <a:lumOff val="80000"/>
                  </a:schemeClr>
                </a:gs>
              </a:gsLst>
              <a:lin ang="5400000"/>
            </a:gradFill>
            <a:effectLst>
              <a:glow rad="127000">
                <a:schemeClr val="accent2">
                  <a:lumMod val="60000"/>
                  <a:lumOff val="40000"/>
                  <a:alpha val="20000"/>
                </a:schemeClr>
              </a:glow>
            </a:effectLst>
          </a:endParaRPr>
        </a:p>
      </xdr:txBody>
    </xdr:sp>
    <xdr:clientData/>
  </xdr:oneCellAnchor>
  <xdr:twoCellAnchor editAs="oneCell">
    <xdr:from>
      <xdr:col>1</xdr:col>
      <xdr:colOff>66676</xdr:colOff>
      <xdr:row>1</xdr:row>
      <xdr:rowOff>57150</xdr:rowOff>
    </xdr:from>
    <xdr:to>
      <xdr:col>5</xdr:col>
      <xdr:colOff>241128</xdr:colOff>
      <xdr:row>5</xdr:row>
      <xdr:rowOff>66675</xdr:rowOff>
    </xdr:to>
    <xdr:pic>
      <xdr:nvPicPr>
        <xdr:cNvPr id="3" name="Imagen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6" y="114300"/>
          <a:ext cx="1298402" cy="771525"/>
        </a:xfrm>
        <a:prstGeom prst="rect">
          <a:avLst/>
        </a:prstGeom>
        <a:effectLst>
          <a:glow rad="127000">
            <a:schemeClr val="accent6">
              <a:lumMod val="20000"/>
              <a:lumOff val="80000"/>
              <a:alpha val="20000"/>
            </a:schemeClr>
          </a:glow>
        </a:effectLst>
      </xdr:spPr>
    </xdr:pic>
    <xdr:clientData/>
  </xdr:twoCellAnchor>
  <xdr:twoCellAnchor editAs="oneCell">
    <xdr:from>
      <xdr:col>23</xdr:col>
      <xdr:colOff>514350</xdr:colOff>
      <xdr:row>1</xdr:row>
      <xdr:rowOff>76200</xdr:rowOff>
    </xdr:from>
    <xdr:to>
      <xdr:col>25</xdr:col>
      <xdr:colOff>28575</xdr:colOff>
      <xdr:row>5</xdr:row>
      <xdr:rowOff>81749</xdr:rowOff>
    </xdr:to>
    <xdr:pic>
      <xdr:nvPicPr>
        <xdr:cNvPr id="4" name="Imagen 3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5" y="133350"/>
          <a:ext cx="790575" cy="767549"/>
        </a:xfrm>
        <a:prstGeom prst="rect">
          <a:avLst/>
        </a:prstGeom>
        <a:effectLst>
          <a:glow rad="127000">
            <a:schemeClr val="accent1">
              <a:lumMod val="40000"/>
              <a:lumOff val="60000"/>
              <a:alpha val="20000"/>
            </a:schemeClr>
          </a:glow>
          <a:softEdge rad="31750"/>
        </a:effectLst>
      </xdr:spPr>
    </xdr:pic>
    <xdr:clientData/>
  </xdr:twoCellAnchor>
  <xdr:twoCellAnchor>
    <xdr:from>
      <xdr:col>10</xdr:col>
      <xdr:colOff>0</xdr:colOff>
      <xdr:row>14</xdr:row>
      <xdr:rowOff>95250</xdr:rowOff>
    </xdr:from>
    <xdr:to>
      <xdr:col>13</xdr:col>
      <xdr:colOff>85050</xdr:colOff>
      <xdr:row>14</xdr:row>
      <xdr:rowOff>95250</xdr:rowOff>
    </xdr:to>
    <xdr:cxnSp macro="">
      <xdr:nvCxnSpPr>
        <xdr:cNvPr id="5" name="Conector recto de flecha 4"/>
        <xdr:cNvCxnSpPr/>
      </xdr:nvCxnSpPr>
      <xdr:spPr>
        <a:xfrm>
          <a:off x="2381250" y="2390775"/>
          <a:ext cx="828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76200</xdr:rowOff>
    </xdr:from>
    <xdr:to>
      <xdr:col>14</xdr:col>
      <xdr:colOff>161925</xdr:colOff>
      <xdr:row>18</xdr:row>
      <xdr:rowOff>133350</xdr:rowOff>
    </xdr:to>
    <xdr:cxnSp macro="">
      <xdr:nvCxnSpPr>
        <xdr:cNvPr id="6" name="Conector recto de flecha 5"/>
        <xdr:cNvCxnSpPr/>
      </xdr:nvCxnSpPr>
      <xdr:spPr>
        <a:xfrm>
          <a:off x="2009775" y="2752725"/>
          <a:ext cx="1666875" cy="438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142875</xdr:colOff>
      <xdr:row>27</xdr:row>
      <xdr:rowOff>9525</xdr:rowOff>
    </xdr:from>
    <xdr:to>
      <xdr:col>22</xdr:col>
      <xdr:colOff>609600</xdr:colOff>
      <xdr:row>28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4791075"/>
          <a:ext cx="27527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66676</xdr:colOff>
      <xdr:row>72</xdr:row>
      <xdr:rowOff>54724</xdr:rowOff>
    </xdr:from>
    <xdr:to>
      <xdr:col>22</xdr:col>
      <xdr:colOff>676276</xdr:colOff>
      <xdr:row>73</xdr:row>
      <xdr:rowOff>171449</xdr:rowOff>
    </xdr:to>
    <xdr:pic>
      <xdr:nvPicPr>
        <xdr:cNvPr id="19" name="Imagen 1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1" y="13294474"/>
          <a:ext cx="2895600" cy="30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57150</xdr:colOff>
      <xdr:row>77</xdr:row>
      <xdr:rowOff>67338</xdr:rowOff>
    </xdr:from>
    <xdr:to>
      <xdr:col>22</xdr:col>
      <xdr:colOff>695325</xdr:colOff>
      <xdr:row>78</xdr:row>
      <xdr:rowOff>114300</xdr:rowOff>
    </xdr:to>
    <xdr:pic>
      <xdr:nvPicPr>
        <xdr:cNvPr id="20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4259588"/>
          <a:ext cx="2924175" cy="237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285750</xdr:colOff>
      <xdr:row>30</xdr:row>
      <xdr:rowOff>114300</xdr:rowOff>
    </xdr:from>
    <xdr:to>
      <xdr:col>14</xdr:col>
      <xdr:colOff>104775</xdr:colOff>
      <xdr:row>35</xdr:row>
      <xdr:rowOff>85725</xdr:rowOff>
    </xdr:to>
    <xdr:cxnSp macro="">
      <xdr:nvCxnSpPr>
        <xdr:cNvPr id="24" name="Conector recto de flecha 23"/>
        <xdr:cNvCxnSpPr/>
      </xdr:nvCxnSpPr>
      <xdr:spPr>
        <a:xfrm>
          <a:off x="1657350" y="5343525"/>
          <a:ext cx="1962150" cy="790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9524</xdr:colOff>
      <xdr:row>10</xdr:row>
      <xdr:rowOff>133350</xdr:rowOff>
    </xdr:from>
    <xdr:ext cx="11582401" cy="468013"/>
    <xdr:sp macro="" textlink="">
      <xdr:nvSpPr>
        <xdr:cNvPr id="25" name="Rectángulo 24">
          <a:hlinkClick xmlns:r="http://schemas.openxmlformats.org/officeDocument/2006/relationships" r:id="rId9"/>
        </xdr:cNvPr>
        <xdr:cNvSpPr/>
      </xdr:nvSpPr>
      <xdr:spPr>
        <a:xfrm>
          <a:off x="9524" y="1666875"/>
          <a:ext cx="11582401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12700" cmpd="sng">
                <a:solidFill>
                  <a:schemeClr val="accent4"/>
                </a:solidFill>
                <a:prstDash val="solid"/>
              </a:ln>
              <a:gradFill>
                <a:gsLst>
                  <a:gs pos="0">
                    <a:schemeClr val="accent4"/>
                  </a:gs>
                  <a:gs pos="4000">
                    <a:schemeClr val="accent4">
                      <a:lumMod val="60000"/>
                      <a:lumOff val="40000"/>
                    </a:schemeClr>
                  </a:gs>
                  <a:gs pos="87000">
                    <a:schemeClr val="accent4">
                      <a:lumMod val="20000"/>
                      <a:lumOff val="80000"/>
                    </a:schemeClr>
                  </a:gs>
                </a:gsLst>
                <a:lin ang="5400000"/>
              </a:gradFill>
              <a:effectLst>
                <a:glow rad="127000">
                  <a:schemeClr val="accent2">
                    <a:lumMod val="60000"/>
                    <a:lumOff val="40000"/>
                    <a:alpha val="20000"/>
                  </a:schemeClr>
                </a:glow>
              </a:effectLst>
            </a:rPr>
            <a:t>CEMENTACIÓN POR CIRCULACIÓN</a:t>
          </a:r>
        </a:p>
      </xdr:txBody>
    </xdr:sp>
    <xdr:clientData/>
  </xdr:oneCellAnchor>
  <xdr:twoCellAnchor>
    <xdr:from>
      <xdr:col>5</xdr:col>
      <xdr:colOff>333375</xdr:colOff>
      <xdr:row>25</xdr:row>
      <xdr:rowOff>76200</xdr:rowOff>
    </xdr:from>
    <xdr:to>
      <xdr:col>14</xdr:col>
      <xdr:colOff>19050</xdr:colOff>
      <xdr:row>28</xdr:row>
      <xdr:rowOff>104775</xdr:rowOff>
    </xdr:to>
    <xdr:cxnSp macro="">
      <xdr:nvCxnSpPr>
        <xdr:cNvPr id="26" name="Conector recto de flecha 25"/>
        <xdr:cNvCxnSpPr/>
      </xdr:nvCxnSpPr>
      <xdr:spPr>
        <a:xfrm>
          <a:off x="1704975" y="4476750"/>
          <a:ext cx="1828800" cy="476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352425</xdr:colOff>
      <xdr:row>87</xdr:row>
      <xdr:rowOff>28575</xdr:rowOff>
    </xdr:from>
    <xdr:to>
      <xdr:col>22</xdr:col>
      <xdr:colOff>419100</xdr:colOff>
      <xdr:row>88</xdr:row>
      <xdr:rowOff>19050</xdr:rowOff>
    </xdr:to>
    <xdr:pic>
      <xdr:nvPicPr>
        <xdr:cNvPr id="36" name="Imagen 3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22412325"/>
          <a:ext cx="23526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428625</xdr:colOff>
      <xdr:row>88</xdr:row>
      <xdr:rowOff>28575</xdr:rowOff>
    </xdr:from>
    <xdr:to>
      <xdr:col>22</xdr:col>
      <xdr:colOff>352425</xdr:colOff>
      <xdr:row>89</xdr:row>
      <xdr:rowOff>19050</xdr:rowOff>
    </xdr:to>
    <xdr:pic>
      <xdr:nvPicPr>
        <xdr:cNvPr id="37" name="Imagen 36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22602825"/>
          <a:ext cx="22098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76199</xdr:colOff>
      <xdr:row>22</xdr:row>
      <xdr:rowOff>104775</xdr:rowOff>
    </xdr:from>
    <xdr:to>
      <xdr:col>13</xdr:col>
      <xdr:colOff>314325</xdr:colOff>
      <xdr:row>24</xdr:row>
      <xdr:rowOff>104775</xdr:rowOff>
    </xdr:to>
    <xdr:cxnSp macro="">
      <xdr:nvCxnSpPr>
        <xdr:cNvPr id="39" name="Conector recto de flecha 38"/>
        <xdr:cNvCxnSpPr/>
      </xdr:nvCxnSpPr>
      <xdr:spPr>
        <a:xfrm>
          <a:off x="1914524" y="3933825"/>
          <a:ext cx="1533526" cy="381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23463</xdr:colOff>
      <xdr:row>23</xdr:row>
      <xdr:rowOff>185854</xdr:rowOff>
    </xdr:from>
    <xdr:to>
      <xdr:col>9</xdr:col>
      <xdr:colOff>148914</xdr:colOff>
      <xdr:row>25</xdr:row>
      <xdr:rowOff>0</xdr:rowOff>
    </xdr:to>
    <xdr:sp macro="" textlink="">
      <xdr:nvSpPr>
        <xdr:cNvPr id="46" name="Triángulo isósceles 45"/>
        <xdr:cNvSpPr/>
      </xdr:nvSpPr>
      <xdr:spPr>
        <a:xfrm>
          <a:off x="1947513" y="4205404"/>
          <a:ext cx="211176" cy="195146"/>
        </a:xfrm>
        <a:prstGeom prst="triangle">
          <a:avLst>
            <a:gd name="adj" fmla="val 38235"/>
          </a:avLst>
        </a:prstGeom>
        <a:solidFill>
          <a:srgbClr val="FFE79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227672</xdr:colOff>
      <xdr:row>23</xdr:row>
      <xdr:rowOff>189571</xdr:rowOff>
    </xdr:from>
    <xdr:to>
      <xdr:col>6</xdr:col>
      <xdr:colOff>78058</xdr:colOff>
      <xdr:row>25</xdr:row>
      <xdr:rowOff>3717</xdr:rowOff>
    </xdr:to>
    <xdr:sp macro="" textlink="">
      <xdr:nvSpPr>
        <xdr:cNvPr id="47" name="Triángulo isósceles 46"/>
        <xdr:cNvSpPr/>
      </xdr:nvSpPr>
      <xdr:spPr>
        <a:xfrm flipH="1">
          <a:off x="1598343" y="4204010"/>
          <a:ext cx="231386" cy="195146"/>
        </a:xfrm>
        <a:prstGeom prst="triangle">
          <a:avLst>
            <a:gd name="adj" fmla="val 38235"/>
          </a:avLst>
        </a:prstGeom>
        <a:solidFill>
          <a:srgbClr val="FFE79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57150</xdr:colOff>
      <xdr:row>28</xdr:row>
      <xdr:rowOff>114300</xdr:rowOff>
    </xdr:from>
    <xdr:to>
      <xdr:col>4</xdr:col>
      <xdr:colOff>171450</xdr:colOff>
      <xdr:row>30</xdr:row>
      <xdr:rowOff>19050</xdr:rowOff>
    </xdr:to>
    <xdr:cxnSp macro="">
      <xdr:nvCxnSpPr>
        <xdr:cNvPr id="59" name="Conector recto de flecha 58"/>
        <xdr:cNvCxnSpPr/>
      </xdr:nvCxnSpPr>
      <xdr:spPr>
        <a:xfrm flipH="1" flipV="1">
          <a:off x="685800" y="4962525"/>
          <a:ext cx="676275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30</xdr:row>
      <xdr:rowOff>180975</xdr:rowOff>
    </xdr:from>
    <xdr:to>
      <xdr:col>5</xdr:col>
      <xdr:colOff>28576</xdr:colOff>
      <xdr:row>31</xdr:row>
      <xdr:rowOff>85725</xdr:rowOff>
    </xdr:to>
    <xdr:cxnSp macro="">
      <xdr:nvCxnSpPr>
        <xdr:cNvPr id="61" name="Conector recto de flecha 60"/>
        <xdr:cNvCxnSpPr/>
      </xdr:nvCxnSpPr>
      <xdr:spPr>
        <a:xfrm flipH="1">
          <a:off x="695325" y="5410200"/>
          <a:ext cx="704851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133350</xdr:colOff>
      <xdr:row>17</xdr:row>
      <xdr:rowOff>0</xdr:rowOff>
    </xdr:from>
    <xdr:to>
      <xdr:col>22</xdr:col>
      <xdr:colOff>676275</xdr:colOff>
      <xdr:row>18</xdr:row>
      <xdr:rowOff>161925</xdr:rowOff>
    </xdr:to>
    <xdr:pic>
      <xdr:nvPicPr>
        <xdr:cNvPr id="65" name="Imagen 6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2867025"/>
          <a:ext cx="28289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190500</xdr:colOff>
      <xdr:row>21</xdr:row>
      <xdr:rowOff>180975</xdr:rowOff>
    </xdr:from>
    <xdr:to>
      <xdr:col>22</xdr:col>
      <xdr:colOff>514350</xdr:colOff>
      <xdr:row>23</xdr:row>
      <xdr:rowOff>152400</xdr:rowOff>
    </xdr:to>
    <xdr:pic>
      <xdr:nvPicPr>
        <xdr:cNvPr id="66" name="Imagen 65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3819525"/>
          <a:ext cx="2609850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247650</xdr:colOff>
      <xdr:row>31</xdr:row>
      <xdr:rowOff>142875</xdr:rowOff>
    </xdr:from>
    <xdr:to>
      <xdr:col>22</xdr:col>
      <xdr:colOff>447675</xdr:colOff>
      <xdr:row>33</xdr:row>
      <xdr:rowOff>114300</xdr:rowOff>
    </xdr:to>
    <xdr:pic>
      <xdr:nvPicPr>
        <xdr:cNvPr id="70" name="Imagen 69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5562600"/>
          <a:ext cx="24860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85725</xdr:colOff>
      <xdr:row>37</xdr:row>
      <xdr:rowOff>96896</xdr:rowOff>
    </xdr:from>
    <xdr:to>
      <xdr:col>22</xdr:col>
      <xdr:colOff>695325</xdr:colOff>
      <xdr:row>38</xdr:row>
      <xdr:rowOff>66675</xdr:rowOff>
    </xdr:to>
    <xdr:pic>
      <xdr:nvPicPr>
        <xdr:cNvPr id="73" name="Imagen 72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6526271"/>
          <a:ext cx="2895600" cy="169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180975</xdr:colOff>
      <xdr:row>26</xdr:row>
      <xdr:rowOff>19050</xdr:rowOff>
    </xdr:from>
    <xdr:to>
      <xdr:col>12</xdr:col>
      <xdr:colOff>361950</xdr:colOff>
      <xdr:row>31</xdr:row>
      <xdr:rowOff>95250</xdr:rowOff>
    </xdr:to>
    <xdr:cxnSp macro="">
      <xdr:nvCxnSpPr>
        <xdr:cNvPr id="74" name="Conector recto de flecha 73"/>
        <xdr:cNvCxnSpPr/>
      </xdr:nvCxnSpPr>
      <xdr:spPr>
        <a:xfrm>
          <a:off x="1552575" y="4610100"/>
          <a:ext cx="1562100" cy="904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57151</xdr:colOff>
      <xdr:row>42</xdr:row>
      <xdr:rowOff>116257</xdr:rowOff>
    </xdr:from>
    <xdr:to>
      <xdr:col>22</xdr:col>
      <xdr:colOff>723901</xdr:colOff>
      <xdr:row>43</xdr:row>
      <xdr:rowOff>95250</xdr:rowOff>
    </xdr:to>
    <xdr:pic>
      <xdr:nvPicPr>
        <xdr:cNvPr id="77" name="Imagen 76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1" y="7507657"/>
          <a:ext cx="2952750" cy="169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76199</xdr:colOff>
      <xdr:row>21</xdr:row>
      <xdr:rowOff>0</xdr:rowOff>
    </xdr:from>
    <xdr:to>
      <xdr:col>11</xdr:col>
      <xdr:colOff>152400</xdr:colOff>
      <xdr:row>22</xdr:row>
      <xdr:rowOff>95250</xdr:rowOff>
    </xdr:to>
    <xdr:cxnSp macro="">
      <xdr:nvCxnSpPr>
        <xdr:cNvPr id="82" name="Conector recto de flecha 81"/>
        <xdr:cNvCxnSpPr/>
      </xdr:nvCxnSpPr>
      <xdr:spPr>
        <a:xfrm>
          <a:off x="2085974" y="3638550"/>
          <a:ext cx="638176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342900</xdr:colOff>
      <xdr:row>47</xdr:row>
      <xdr:rowOff>95250</xdr:rowOff>
    </xdr:from>
    <xdr:to>
      <xdr:col>22</xdr:col>
      <xdr:colOff>228600</xdr:colOff>
      <xdr:row>48</xdr:row>
      <xdr:rowOff>85725</xdr:rowOff>
    </xdr:to>
    <xdr:pic>
      <xdr:nvPicPr>
        <xdr:cNvPr id="84" name="Imagen 83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8439150"/>
          <a:ext cx="21717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476250</xdr:colOff>
      <xdr:row>52</xdr:row>
      <xdr:rowOff>85725</xdr:rowOff>
    </xdr:from>
    <xdr:to>
      <xdr:col>22</xdr:col>
      <xdr:colOff>266700</xdr:colOff>
      <xdr:row>53</xdr:row>
      <xdr:rowOff>76200</xdr:rowOff>
    </xdr:to>
    <xdr:pic>
      <xdr:nvPicPr>
        <xdr:cNvPr id="86" name="Imagen 85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9382125"/>
          <a:ext cx="20764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76199</xdr:colOff>
      <xdr:row>24</xdr:row>
      <xdr:rowOff>9525</xdr:rowOff>
    </xdr:from>
    <xdr:to>
      <xdr:col>11</xdr:col>
      <xdr:colOff>152400</xdr:colOff>
      <xdr:row>27</xdr:row>
      <xdr:rowOff>0</xdr:rowOff>
    </xdr:to>
    <xdr:cxnSp macro="">
      <xdr:nvCxnSpPr>
        <xdr:cNvPr id="94" name="Conector recto de flecha 93"/>
        <xdr:cNvCxnSpPr/>
      </xdr:nvCxnSpPr>
      <xdr:spPr>
        <a:xfrm>
          <a:off x="1914524" y="4219575"/>
          <a:ext cx="809626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56</xdr:row>
      <xdr:rowOff>180975</xdr:rowOff>
    </xdr:from>
    <xdr:to>
      <xdr:col>22</xdr:col>
      <xdr:colOff>542925</xdr:colOff>
      <xdr:row>57</xdr:row>
      <xdr:rowOff>171450</xdr:rowOff>
    </xdr:to>
    <xdr:pic>
      <xdr:nvPicPr>
        <xdr:cNvPr id="97" name="Imagen 96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10239375"/>
          <a:ext cx="26670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295275</xdr:colOff>
      <xdr:row>57</xdr:row>
      <xdr:rowOff>180975</xdr:rowOff>
    </xdr:from>
    <xdr:to>
      <xdr:col>22</xdr:col>
      <xdr:colOff>638175</xdr:colOff>
      <xdr:row>59</xdr:row>
      <xdr:rowOff>66675</xdr:rowOff>
    </xdr:to>
    <xdr:pic>
      <xdr:nvPicPr>
        <xdr:cNvPr id="98" name="Imagen 97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10429875"/>
          <a:ext cx="11049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123826</xdr:colOff>
      <xdr:row>62</xdr:row>
      <xdr:rowOff>29694</xdr:rowOff>
    </xdr:from>
    <xdr:to>
      <xdr:col>22</xdr:col>
      <xdr:colOff>714376</xdr:colOff>
      <xdr:row>63</xdr:row>
      <xdr:rowOff>152400</xdr:rowOff>
    </xdr:to>
    <xdr:pic>
      <xdr:nvPicPr>
        <xdr:cNvPr id="99" name="Imagen 98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6" y="11231094"/>
          <a:ext cx="2876550" cy="31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600075</xdr:colOff>
      <xdr:row>67</xdr:row>
      <xdr:rowOff>40342</xdr:rowOff>
    </xdr:from>
    <xdr:to>
      <xdr:col>22</xdr:col>
      <xdr:colOff>314325</xdr:colOff>
      <xdr:row>68</xdr:row>
      <xdr:rowOff>9525</xdr:rowOff>
    </xdr:to>
    <xdr:pic>
      <xdr:nvPicPr>
        <xdr:cNvPr id="100" name="Imagen 99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2194242"/>
          <a:ext cx="2000250" cy="159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57150</xdr:colOff>
      <xdr:row>68</xdr:row>
      <xdr:rowOff>51580</xdr:rowOff>
    </xdr:from>
    <xdr:to>
      <xdr:col>22</xdr:col>
      <xdr:colOff>714375</xdr:colOff>
      <xdr:row>69</xdr:row>
      <xdr:rowOff>19050</xdr:rowOff>
    </xdr:to>
    <xdr:pic>
      <xdr:nvPicPr>
        <xdr:cNvPr id="101" name="Imagen 100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2395980"/>
          <a:ext cx="2943225" cy="157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390525</xdr:colOff>
      <xdr:row>92</xdr:row>
      <xdr:rowOff>0</xdr:rowOff>
    </xdr:from>
    <xdr:to>
      <xdr:col>22</xdr:col>
      <xdr:colOff>333375</xdr:colOff>
      <xdr:row>92</xdr:row>
      <xdr:rowOff>180975</xdr:rowOff>
    </xdr:to>
    <xdr:pic>
      <xdr:nvPicPr>
        <xdr:cNvPr id="103" name="Imagen 102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16916400"/>
          <a:ext cx="22288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400050</xdr:colOff>
      <xdr:row>93</xdr:row>
      <xdr:rowOff>38100</xdr:rowOff>
    </xdr:from>
    <xdr:to>
      <xdr:col>22</xdr:col>
      <xdr:colOff>342900</xdr:colOff>
      <xdr:row>94</xdr:row>
      <xdr:rowOff>28575</xdr:rowOff>
    </xdr:to>
    <xdr:pic>
      <xdr:nvPicPr>
        <xdr:cNvPr id="104" name="Imagen 103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17145000"/>
          <a:ext cx="22288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666750</xdr:colOff>
      <xdr:row>102</xdr:row>
      <xdr:rowOff>95250</xdr:rowOff>
    </xdr:from>
    <xdr:to>
      <xdr:col>22</xdr:col>
      <xdr:colOff>333375</xdr:colOff>
      <xdr:row>103</xdr:row>
      <xdr:rowOff>85725</xdr:rowOff>
    </xdr:to>
    <xdr:pic>
      <xdr:nvPicPr>
        <xdr:cNvPr id="105" name="Imagen 104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18916650"/>
          <a:ext cx="19526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114300</xdr:colOff>
      <xdr:row>97</xdr:row>
      <xdr:rowOff>95250</xdr:rowOff>
    </xdr:from>
    <xdr:to>
      <xdr:col>22</xdr:col>
      <xdr:colOff>628650</xdr:colOff>
      <xdr:row>98</xdr:row>
      <xdr:rowOff>85725</xdr:rowOff>
    </xdr:to>
    <xdr:pic>
      <xdr:nvPicPr>
        <xdr:cNvPr id="106" name="Imagen 105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17964150"/>
          <a:ext cx="2800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695325</xdr:colOff>
      <xdr:row>107</xdr:row>
      <xdr:rowOff>66675</xdr:rowOff>
    </xdr:from>
    <xdr:to>
      <xdr:col>22</xdr:col>
      <xdr:colOff>381000</xdr:colOff>
      <xdr:row>108</xdr:row>
      <xdr:rowOff>66675</xdr:rowOff>
    </xdr:to>
    <xdr:pic>
      <xdr:nvPicPr>
        <xdr:cNvPr id="107" name="Imagen 106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9840575"/>
          <a:ext cx="19716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"/>
  <sheetViews>
    <sheetView tabSelected="1" zoomScaleNormal="100" workbookViewId="0">
      <pane ySplit="10" topLeftCell="A11" activePane="bottomLeft" state="frozenSplit"/>
      <selection pane="bottomLeft"/>
    </sheetView>
  </sheetViews>
  <sheetFormatPr baseColWidth="10" defaultRowHeight="15" x14ac:dyDescent="0.25"/>
  <cols>
    <col min="1" max="1" width="3.7109375" style="1" customWidth="1"/>
    <col min="2" max="3" width="5.7109375" style="1" customWidth="1"/>
    <col min="4" max="5" width="2.7109375" style="1" customWidth="1"/>
    <col min="6" max="6" width="11.42578125" style="1"/>
    <col min="7" max="8" width="2.7109375" style="1" customWidth="1"/>
    <col min="9" max="10" width="5.7109375" style="1" customWidth="1"/>
    <col min="11" max="11" width="11.42578125" style="1"/>
    <col min="12" max="12" width="8.7109375" style="1" customWidth="1"/>
    <col min="13" max="13" width="6.28515625" style="31" bestFit="1" customWidth="1"/>
    <col min="14" max="16384" width="11.42578125" style="1"/>
  </cols>
  <sheetData>
    <row r="1" spans="2:21" ht="5.0999999999999996" customHeight="1" x14ac:dyDescent="0.25"/>
    <row r="6" spans="2:21" ht="15.75" x14ac:dyDescent="0.25">
      <c r="B6" s="38" t="s">
        <v>21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2:21" ht="15.75" x14ac:dyDescent="0.25">
      <c r="B7" s="38" t="s">
        <v>22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2:21" ht="15.75" x14ac:dyDescent="0.25">
      <c r="B8" s="38" t="s">
        <v>23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2:21" ht="5.0999999999999996" customHeight="1" thickBot="1" x14ac:dyDescent="0.3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2:21" ht="5.0999999999999996" customHeight="1" thickTop="1" x14ac:dyDescent="0.2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4" spans="2:21" x14ac:dyDescent="0.25">
      <c r="M14" s="1"/>
    </row>
  </sheetData>
  <mergeCells count="5">
    <mergeCell ref="B6:U6"/>
    <mergeCell ref="B7:U7"/>
    <mergeCell ref="B8:U8"/>
    <mergeCell ref="B9:U9"/>
    <mergeCell ref="B10:U1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1"/>
  <sheetViews>
    <sheetView zoomScaleNormal="100" workbookViewId="0">
      <pane ySplit="10" topLeftCell="A11" activePane="bottomLeft" state="frozenSplit"/>
      <selection pane="bottomLeft"/>
    </sheetView>
  </sheetViews>
  <sheetFormatPr baseColWidth="10" defaultRowHeight="15" x14ac:dyDescent="0.25"/>
  <cols>
    <col min="1" max="1" width="3.7109375" style="1" customWidth="1"/>
    <col min="2" max="3" width="5.7109375" style="1" customWidth="1"/>
    <col min="4" max="5" width="2.7109375" style="1" customWidth="1"/>
    <col min="6" max="6" width="11.42578125" style="1"/>
    <col min="7" max="8" width="2.7109375" style="1" customWidth="1"/>
    <col min="9" max="10" width="5.7109375" style="1" customWidth="1"/>
    <col min="11" max="11" width="11.42578125" style="1"/>
    <col min="12" max="12" width="8.7109375" style="1" customWidth="1"/>
    <col min="13" max="13" width="6.28515625" style="31" bestFit="1" customWidth="1"/>
    <col min="14" max="16384" width="11.42578125" style="1"/>
  </cols>
  <sheetData>
    <row r="1" spans="2:21" ht="5.0999999999999996" customHeight="1" x14ac:dyDescent="0.25"/>
    <row r="6" spans="2:21" ht="15.75" x14ac:dyDescent="0.25">
      <c r="B6" s="38" t="s">
        <v>21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2:21" ht="15.75" x14ac:dyDescent="0.25">
      <c r="B7" s="38" t="s">
        <v>22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2:21" ht="15.75" x14ac:dyDescent="0.25">
      <c r="B8" s="38" t="s">
        <v>23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2:21" ht="5.0999999999999996" customHeight="1" thickBot="1" x14ac:dyDescent="0.3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2:21" ht="5.0999999999999996" customHeight="1" thickTop="1" x14ac:dyDescent="0.2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4" spans="2:21" ht="15.75" thickBot="1" x14ac:dyDescent="0.3">
      <c r="B14" s="10"/>
      <c r="C14" s="10"/>
      <c r="D14" s="10"/>
      <c r="E14" s="10"/>
      <c r="F14" s="11"/>
      <c r="G14" s="10"/>
      <c r="H14" s="10"/>
      <c r="I14" s="10"/>
      <c r="J14" s="10"/>
    </row>
    <row r="15" spans="2:21" ht="15.75" thickBot="1" x14ac:dyDescent="0.3">
      <c r="B15" s="11"/>
      <c r="C15" s="11" t="s">
        <v>0</v>
      </c>
      <c r="D15" s="11"/>
      <c r="E15" s="11"/>
      <c r="F15" s="67"/>
      <c r="G15" s="11"/>
      <c r="H15" s="11"/>
      <c r="I15" s="11"/>
      <c r="J15" s="11"/>
      <c r="K15" s="1" t="s">
        <v>1</v>
      </c>
      <c r="P15" s="39" t="s">
        <v>24</v>
      </c>
      <c r="Q15" s="39"/>
      <c r="R15" s="39"/>
      <c r="S15" s="39"/>
      <c r="T15" s="39"/>
      <c r="U15" s="39"/>
    </row>
    <row r="16" spans="2:21" x14ac:dyDescent="0.25">
      <c r="F16" s="68"/>
      <c r="P16" s="32"/>
      <c r="Q16" s="32"/>
      <c r="R16" s="32"/>
      <c r="S16" s="32"/>
      <c r="T16" s="46">
        <f>(L39^2)/1029.4</f>
        <v>7.018651641733048E-2</v>
      </c>
      <c r="U16" s="43" t="s">
        <v>25</v>
      </c>
    </row>
    <row r="17" spans="2:21" x14ac:dyDescent="0.25">
      <c r="F17" s="69"/>
      <c r="K17" s="29" t="s">
        <v>7</v>
      </c>
      <c r="L17" s="33">
        <v>12.6</v>
      </c>
      <c r="M17" s="35" t="s">
        <v>10</v>
      </c>
      <c r="P17" s="32"/>
      <c r="Q17" s="32"/>
      <c r="R17" s="32"/>
      <c r="S17" s="32"/>
      <c r="T17" s="47"/>
      <c r="U17" s="44"/>
    </row>
    <row r="18" spans="2:21" ht="15.75" thickBot="1" x14ac:dyDescent="0.3">
      <c r="F18" s="69"/>
      <c r="K18" s="1" t="s">
        <v>2</v>
      </c>
      <c r="P18" s="32"/>
      <c r="Q18" s="32"/>
      <c r="R18" s="32"/>
      <c r="S18" s="32"/>
      <c r="T18" s="47"/>
      <c r="U18" s="44"/>
    </row>
    <row r="19" spans="2:21" ht="15.75" thickBot="1" x14ac:dyDescent="0.3">
      <c r="B19" s="12"/>
      <c r="C19" s="24"/>
      <c r="D19" s="25"/>
      <c r="E19" s="26"/>
      <c r="F19" s="70"/>
      <c r="G19" s="27"/>
      <c r="H19" s="25"/>
      <c r="I19" s="28"/>
      <c r="J19" s="12"/>
      <c r="K19" s="1" t="s">
        <v>3</v>
      </c>
      <c r="P19" s="32"/>
      <c r="Q19" s="32"/>
      <c r="R19" s="32"/>
      <c r="S19" s="32"/>
      <c r="T19" s="48"/>
      <c r="U19" s="45"/>
    </row>
    <row r="20" spans="2:21" x14ac:dyDescent="0.25">
      <c r="D20" s="13"/>
      <c r="E20" s="14"/>
      <c r="F20" s="71"/>
      <c r="G20" s="15"/>
      <c r="H20" s="16"/>
      <c r="P20" s="39" t="s">
        <v>27</v>
      </c>
      <c r="Q20" s="39"/>
      <c r="R20" s="39"/>
      <c r="S20" s="39"/>
      <c r="T20" s="39"/>
      <c r="U20" s="39"/>
    </row>
    <row r="21" spans="2:21" x14ac:dyDescent="0.25">
      <c r="D21" s="2"/>
      <c r="E21" s="3"/>
      <c r="F21" s="72"/>
      <c r="G21" s="4"/>
      <c r="H21" s="5"/>
      <c r="K21" s="29" t="s">
        <v>29</v>
      </c>
      <c r="P21" s="32"/>
      <c r="Q21" s="32"/>
      <c r="R21" s="32"/>
      <c r="S21" s="32"/>
      <c r="T21" s="46">
        <f>((L39^2)-(L35^2))/1029.4</f>
        <v>2.2585972411113268E-2</v>
      </c>
      <c r="U21" s="43" t="s">
        <v>25</v>
      </c>
    </row>
    <row r="22" spans="2:21" x14ac:dyDescent="0.25">
      <c r="D22" s="2"/>
      <c r="E22" s="3"/>
      <c r="F22" s="72"/>
      <c r="G22" s="4"/>
      <c r="H22" s="5"/>
      <c r="K22" s="29" t="s">
        <v>6</v>
      </c>
      <c r="L22" s="34">
        <v>9.625</v>
      </c>
      <c r="M22" s="35" t="s">
        <v>9</v>
      </c>
      <c r="P22" s="32"/>
      <c r="Q22" s="32"/>
      <c r="R22" s="32"/>
      <c r="S22" s="32"/>
      <c r="T22" s="47"/>
      <c r="U22" s="44"/>
    </row>
    <row r="23" spans="2:21" x14ac:dyDescent="0.25">
      <c r="D23" s="2"/>
      <c r="E23" s="3"/>
      <c r="F23" s="72"/>
      <c r="G23" s="4"/>
      <c r="H23" s="5"/>
      <c r="K23" s="29" t="s">
        <v>5</v>
      </c>
      <c r="L23" s="33">
        <v>8.9209999999999994</v>
      </c>
      <c r="M23" s="35" t="s">
        <v>9</v>
      </c>
      <c r="P23" s="32"/>
      <c r="Q23" s="32"/>
      <c r="R23" s="32"/>
      <c r="S23" s="32"/>
      <c r="T23" s="47"/>
      <c r="U23" s="44"/>
    </row>
    <row r="24" spans="2:21" x14ac:dyDescent="0.25">
      <c r="D24" s="2"/>
      <c r="E24" s="3"/>
      <c r="F24" s="72"/>
      <c r="G24" s="4"/>
      <c r="H24" s="5"/>
      <c r="P24" s="32"/>
      <c r="Q24" s="32"/>
      <c r="R24" s="32"/>
      <c r="S24" s="32"/>
      <c r="T24" s="48"/>
      <c r="U24" s="45"/>
    </row>
    <row r="25" spans="2:21" ht="15.75" thickBot="1" x14ac:dyDescent="0.3">
      <c r="D25" s="6"/>
      <c r="E25" s="3"/>
      <c r="F25" s="72"/>
      <c r="G25" s="4"/>
      <c r="H25" s="7"/>
      <c r="K25" s="29" t="s">
        <v>8</v>
      </c>
      <c r="L25" s="33">
        <v>600</v>
      </c>
      <c r="M25" s="35" t="s">
        <v>10</v>
      </c>
      <c r="P25" s="39" t="s">
        <v>28</v>
      </c>
      <c r="Q25" s="39"/>
      <c r="R25" s="39"/>
      <c r="S25" s="39"/>
      <c r="T25" s="39"/>
      <c r="U25" s="39"/>
    </row>
    <row r="26" spans="2:21" x14ac:dyDescent="0.25">
      <c r="E26" s="8"/>
      <c r="F26" s="72"/>
      <c r="G26" s="9"/>
      <c r="P26" s="32"/>
      <c r="Q26" s="32"/>
      <c r="R26" s="32"/>
      <c r="S26" s="32"/>
      <c r="T26" s="46">
        <f>((L23^2)-(L35^2))/1029.4</f>
        <v>2.9710745094229638E-2</v>
      </c>
      <c r="U26" s="43" t="s">
        <v>25</v>
      </c>
    </row>
    <row r="27" spans="2:21" x14ac:dyDescent="0.25">
      <c r="E27" s="8"/>
      <c r="F27" s="72"/>
      <c r="G27" s="9"/>
      <c r="P27" s="32"/>
      <c r="Q27" s="32"/>
      <c r="R27" s="32"/>
      <c r="S27" s="32"/>
      <c r="T27" s="47"/>
      <c r="U27" s="44"/>
    </row>
    <row r="28" spans="2:21" x14ac:dyDescent="0.25">
      <c r="E28" s="8"/>
      <c r="F28" s="72"/>
      <c r="G28" s="9"/>
      <c r="K28" s="29" t="s">
        <v>14</v>
      </c>
      <c r="P28" s="32"/>
      <c r="Q28" s="32"/>
      <c r="R28" s="32"/>
      <c r="S28" s="32"/>
      <c r="T28" s="47"/>
      <c r="U28" s="44"/>
    </row>
    <row r="29" spans="2:21" x14ac:dyDescent="0.25">
      <c r="E29" s="8"/>
      <c r="F29" s="72"/>
      <c r="G29" s="9"/>
      <c r="K29" s="29" t="s">
        <v>15</v>
      </c>
      <c r="L29" s="33">
        <v>15.8</v>
      </c>
      <c r="M29" s="35" t="s">
        <v>18</v>
      </c>
      <c r="P29" s="32"/>
      <c r="Q29" s="32"/>
      <c r="R29" s="32"/>
      <c r="S29" s="32"/>
      <c r="T29" s="48"/>
      <c r="U29" s="45"/>
    </row>
    <row r="30" spans="2:21" x14ac:dyDescent="0.25">
      <c r="E30" s="8"/>
      <c r="F30" s="72"/>
      <c r="G30" s="9"/>
      <c r="K30" s="29" t="s">
        <v>16</v>
      </c>
      <c r="L30" s="33">
        <v>1.1499999999999999</v>
      </c>
      <c r="M30" s="35" t="s">
        <v>19</v>
      </c>
      <c r="P30" s="39" t="s">
        <v>31</v>
      </c>
      <c r="Q30" s="39"/>
      <c r="R30" s="39"/>
      <c r="S30" s="39"/>
      <c r="T30" s="39"/>
      <c r="U30" s="39"/>
    </row>
    <row r="31" spans="2:21" x14ac:dyDescent="0.25">
      <c r="E31" s="8"/>
      <c r="F31" s="72"/>
      <c r="G31" s="9"/>
      <c r="K31" s="29" t="s">
        <v>17</v>
      </c>
      <c r="L31" s="33">
        <v>5</v>
      </c>
      <c r="M31" s="35" t="s">
        <v>20</v>
      </c>
      <c r="P31" s="32"/>
      <c r="Q31" s="32"/>
      <c r="R31" s="32"/>
      <c r="S31" s="32"/>
      <c r="T31" s="46">
        <f>(L36^2)/1029.4</f>
        <v>3.714965611035554E-2</v>
      </c>
      <c r="U31" s="43" t="s">
        <v>25</v>
      </c>
    </row>
    <row r="32" spans="2:21" x14ac:dyDescent="0.25">
      <c r="E32" s="8"/>
      <c r="F32" s="72"/>
      <c r="G32" s="9"/>
      <c r="P32" s="32"/>
      <c r="Q32" s="32"/>
      <c r="R32" s="32"/>
      <c r="S32" s="32"/>
      <c r="T32" s="47"/>
      <c r="U32" s="44"/>
    </row>
    <row r="33" spans="5:21" x14ac:dyDescent="0.25">
      <c r="E33" s="8"/>
      <c r="F33" s="72"/>
      <c r="G33" s="9"/>
      <c r="P33" s="32"/>
      <c r="Q33" s="32"/>
      <c r="R33" s="32"/>
      <c r="S33" s="32"/>
      <c r="T33" s="47"/>
      <c r="U33" s="44"/>
    </row>
    <row r="34" spans="5:21" x14ac:dyDescent="0.25">
      <c r="E34" s="8"/>
      <c r="F34" s="72"/>
      <c r="G34" s="9"/>
      <c r="K34" s="29" t="s">
        <v>30</v>
      </c>
      <c r="P34" s="32"/>
      <c r="Q34" s="32"/>
      <c r="R34" s="32"/>
      <c r="S34" s="32"/>
      <c r="T34" s="48"/>
      <c r="U34" s="45"/>
    </row>
    <row r="35" spans="5:21" x14ac:dyDescent="0.25">
      <c r="E35" s="8"/>
      <c r="F35" s="72"/>
      <c r="G35" s="9"/>
      <c r="K35" s="29" t="s">
        <v>6</v>
      </c>
      <c r="L35" s="33">
        <v>7</v>
      </c>
      <c r="M35" s="35" t="s">
        <v>9</v>
      </c>
      <c r="P35" s="39" t="s">
        <v>32</v>
      </c>
      <c r="Q35" s="39"/>
      <c r="R35" s="39"/>
      <c r="S35" s="39"/>
      <c r="T35" s="39"/>
      <c r="U35" s="39"/>
    </row>
    <row r="36" spans="5:21" x14ac:dyDescent="0.25">
      <c r="E36" s="8"/>
      <c r="F36" s="72"/>
      <c r="G36" s="9"/>
      <c r="K36" s="29" t="s">
        <v>5</v>
      </c>
      <c r="L36" s="52">
        <v>6.1840000000000002</v>
      </c>
      <c r="M36" s="35" t="s">
        <v>9</v>
      </c>
      <c r="P36" s="32"/>
      <c r="Q36" s="32"/>
      <c r="R36" s="32"/>
      <c r="S36" s="32"/>
      <c r="T36" s="40">
        <f>T16*L45</f>
        <v>2.1055954925199143</v>
      </c>
      <c r="U36" s="43" t="s">
        <v>33</v>
      </c>
    </row>
    <row r="37" spans="5:21" x14ac:dyDescent="0.25">
      <c r="E37" s="8"/>
      <c r="F37" s="72"/>
      <c r="G37" s="9"/>
      <c r="P37" s="32"/>
      <c r="Q37" s="32"/>
      <c r="R37" s="32"/>
      <c r="S37" s="32"/>
      <c r="T37" s="41"/>
      <c r="U37" s="44"/>
    </row>
    <row r="38" spans="5:21" x14ac:dyDescent="0.25">
      <c r="E38" s="8"/>
      <c r="F38" s="72"/>
      <c r="G38" s="9"/>
      <c r="P38" s="32"/>
      <c r="Q38" s="32"/>
      <c r="R38" s="32"/>
      <c r="S38" s="32"/>
      <c r="T38" s="41"/>
      <c r="U38" s="44"/>
    </row>
    <row r="39" spans="5:21" x14ac:dyDescent="0.25">
      <c r="E39" s="8"/>
      <c r="F39" s="72"/>
      <c r="G39" s="9"/>
      <c r="K39" s="29" t="s">
        <v>13</v>
      </c>
      <c r="L39" s="34">
        <v>8.5</v>
      </c>
      <c r="M39" s="35" t="s">
        <v>9</v>
      </c>
      <c r="P39" s="32"/>
      <c r="Q39" s="32"/>
      <c r="R39" s="32"/>
      <c r="S39" s="32"/>
      <c r="T39" s="42"/>
      <c r="U39" s="45"/>
    </row>
    <row r="40" spans="5:21" ht="15.75" thickBot="1" x14ac:dyDescent="0.3">
      <c r="E40" s="8"/>
      <c r="F40" s="72"/>
      <c r="G40" s="9"/>
      <c r="P40" s="39" t="s">
        <v>34</v>
      </c>
      <c r="Q40" s="39"/>
      <c r="R40" s="39"/>
      <c r="S40" s="39"/>
      <c r="T40" s="39"/>
      <c r="U40" s="39"/>
    </row>
    <row r="41" spans="5:21" ht="5.0999999999999996" customHeight="1" thickBot="1" x14ac:dyDescent="0.3">
      <c r="E41" s="8"/>
      <c r="F41" s="17"/>
      <c r="G41" s="9"/>
      <c r="P41" s="32"/>
      <c r="Q41" s="32"/>
      <c r="R41" s="32"/>
      <c r="S41" s="32"/>
      <c r="T41" s="40">
        <f>T21*(L44-L25)</f>
        <v>177.75160287546143</v>
      </c>
      <c r="U41" s="43" t="s">
        <v>33</v>
      </c>
    </row>
    <row r="42" spans="5:21" x14ac:dyDescent="0.25">
      <c r="E42" s="8"/>
      <c r="F42" s="18"/>
      <c r="G42" s="9"/>
      <c r="K42" s="29" t="s">
        <v>39</v>
      </c>
      <c r="L42" s="33">
        <v>8430</v>
      </c>
      <c r="M42" s="35" t="s">
        <v>10</v>
      </c>
      <c r="P42" s="32"/>
      <c r="Q42" s="32"/>
      <c r="R42" s="32"/>
      <c r="S42" s="32"/>
      <c r="T42" s="41"/>
      <c r="U42" s="44"/>
    </row>
    <row r="43" spans="5:21" x14ac:dyDescent="0.25">
      <c r="E43" s="8"/>
      <c r="F43" s="18"/>
      <c r="G43" s="9"/>
      <c r="P43" s="32"/>
      <c r="Q43" s="32"/>
      <c r="R43" s="32"/>
      <c r="S43" s="32"/>
      <c r="T43" s="41"/>
      <c r="U43" s="44"/>
    </row>
    <row r="44" spans="5:21" ht="15.75" thickBot="1" x14ac:dyDescent="0.3">
      <c r="E44" s="19"/>
      <c r="F44" s="18"/>
      <c r="G44" s="7"/>
      <c r="K44" s="29" t="s">
        <v>8</v>
      </c>
      <c r="L44" s="33">
        <v>8470</v>
      </c>
      <c r="M44" s="35" t="s">
        <v>10</v>
      </c>
      <c r="P44" s="32"/>
      <c r="Q44" s="32"/>
      <c r="R44" s="32"/>
      <c r="S44" s="32"/>
      <c r="T44" s="42"/>
      <c r="U44" s="45"/>
    </row>
    <row r="45" spans="5:21" x14ac:dyDescent="0.25">
      <c r="E45" s="8"/>
      <c r="F45" s="20"/>
      <c r="G45" s="9"/>
      <c r="K45" s="29" t="s">
        <v>11</v>
      </c>
      <c r="L45" s="33">
        <v>30</v>
      </c>
      <c r="M45" s="35" t="s">
        <v>10</v>
      </c>
      <c r="P45" s="39" t="s">
        <v>35</v>
      </c>
      <c r="Q45" s="39"/>
      <c r="R45" s="39"/>
      <c r="S45" s="39"/>
      <c r="T45" s="39"/>
      <c r="U45" s="39"/>
    </row>
    <row r="46" spans="5:21" x14ac:dyDescent="0.25">
      <c r="E46" s="21"/>
      <c r="F46" s="22"/>
      <c r="G46" s="23"/>
      <c r="K46" s="29" t="s">
        <v>12</v>
      </c>
      <c r="L46" s="33">
        <v>8500</v>
      </c>
      <c r="M46" s="35" t="s">
        <v>10</v>
      </c>
      <c r="P46" s="32"/>
      <c r="Q46" s="32"/>
      <c r="R46" s="32"/>
      <c r="S46" s="32"/>
      <c r="T46" s="40">
        <f>T26*(L25-L17)</f>
        <v>17.452091668350487</v>
      </c>
      <c r="U46" s="43" t="s">
        <v>33</v>
      </c>
    </row>
    <row r="47" spans="5:21" x14ac:dyDescent="0.25">
      <c r="P47" s="32"/>
      <c r="Q47" s="32"/>
      <c r="R47" s="32"/>
      <c r="S47" s="32"/>
      <c r="T47" s="41"/>
      <c r="U47" s="44"/>
    </row>
    <row r="48" spans="5:21" x14ac:dyDescent="0.25">
      <c r="P48" s="32"/>
      <c r="Q48" s="32"/>
      <c r="R48" s="32"/>
      <c r="S48" s="32"/>
      <c r="T48" s="41"/>
      <c r="U48" s="44"/>
    </row>
    <row r="49" spans="16:21" x14ac:dyDescent="0.25">
      <c r="P49" s="32"/>
      <c r="Q49" s="32"/>
      <c r="R49" s="32"/>
      <c r="S49" s="32"/>
      <c r="T49" s="42"/>
      <c r="U49" s="45"/>
    </row>
    <row r="50" spans="16:21" x14ac:dyDescent="0.25">
      <c r="P50" s="39" t="s">
        <v>36</v>
      </c>
      <c r="Q50" s="39"/>
      <c r="R50" s="39"/>
      <c r="S50" s="39"/>
      <c r="T50" s="39"/>
      <c r="U50" s="39"/>
    </row>
    <row r="51" spans="16:21" x14ac:dyDescent="0.25">
      <c r="P51" s="32"/>
      <c r="Q51" s="32"/>
      <c r="R51" s="32"/>
      <c r="S51" s="32"/>
      <c r="T51" s="40">
        <f>T36+T41+T46</f>
        <v>197.30929003633182</v>
      </c>
      <c r="U51" s="43" t="s">
        <v>33</v>
      </c>
    </row>
    <row r="52" spans="16:21" x14ac:dyDescent="0.25">
      <c r="P52" s="32"/>
      <c r="Q52" s="32"/>
      <c r="R52" s="32"/>
      <c r="S52" s="32"/>
      <c r="T52" s="41"/>
      <c r="U52" s="44"/>
    </row>
    <row r="53" spans="16:21" x14ac:dyDescent="0.25">
      <c r="P53" s="32"/>
      <c r="Q53" s="32"/>
      <c r="R53" s="32"/>
      <c r="S53" s="32"/>
      <c r="T53" s="41"/>
      <c r="U53" s="44"/>
    </row>
    <row r="54" spans="16:21" x14ac:dyDescent="0.25">
      <c r="P54" s="32"/>
      <c r="Q54" s="32"/>
      <c r="R54" s="32"/>
      <c r="S54" s="32"/>
      <c r="T54" s="42"/>
      <c r="U54" s="45"/>
    </row>
    <row r="55" spans="16:21" x14ac:dyDescent="0.25">
      <c r="P55" s="39" t="s">
        <v>56</v>
      </c>
      <c r="Q55" s="39"/>
      <c r="R55" s="39"/>
      <c r="S55" s="39"/>
      <c r="T55" s="39"/>
      <c r="U55" s="39"/>
    </row>
    <row r="56" spans="16:21" x14ac:dyDescent="0.25">
      <c r="P56" s="32"/>
      <c r="Q56" s="32"/>
      <c r="R56" s="32"/>
      <c r="S56" s="32"/>
      <c r="T56" s="49">
        <f>INT((T51*5.615)/L30)+1</f>
        <v>964</v>
      </c>
      <c r="U56" s="43" t="s">
        <v>37</v>
      </c>
    </row>
    <row r="57" spans="16:21" x14ac:dyDescent="0.25">
      <c r="P57" s="32"/>
      <c r="Q57" s="32"/>
      <c r="R57" s="32"/>
      <c r="S57" s="32"/>
      <c r="T57" s="50"/>
      <c r="U57" s="44"/>
    </row>
    <row r="58" spans="16:21" x14ac:dyDescent="0.25">
      <c r="P58" s="32"/>
      <c r="Q58" s="32"/>
      <c r="R58" s="32"/>
      <c r="S58" s="32"/>
      <c r="T58" s="50"/>
      <c r="U58" s="44"/>
    </row>
    <row r="59" spans="16:21" x14ac:dyDescent="0.25">
      <c r="P59" s="32"/>
      <c r="Q59" s="32"/>
      <c r="R59" s="32"/>
      <c r="S59" s="32"/>
      <c r="T59" s="51"/>
      <c r="U59" s="45"/>
    </row>
    <row r="60" spans="16:21" x14ac:dyDescent="0.25">
      <c r="P60" s="39" t="s">
        <v>57</v>
      </c>
      <c r="Q60" s="39"/>
      <c r="R60" s="39"/>
      <c r="S60" s="39"/>
      <c r="T60" s="39"/>
      <c r="U60" s="39"/>
    </row>
    <row r="61" spans="16:21" x14ac:dyDescent="0.25">
      <c r="P61" s="32"/>
      <c r="Q61" s="32"/>
      <c r="R61" s="32"/>
      <c r="S61" s="32"/>
      <c r="T61" s="49">
        <f>(L31*T56)/42</f>
        <v>114.76190476190476</v>
      </c>
      <c r="U61" s="43" t="s">
        <v>33</v>
      </c>
    </row>
    <row r="62" spans="16:21" x14ac:dyDescent="0.25">
      <c r="P62" s="32"/>
      <c r="Q62" s="32"/>
      <c r="R62" s="32"/>
      <c r="S62" s="32"/>
      <c r="T62" s="50"/>
      <c r="U62" s="44"/>
    </row>
    <row r="63" spans="16:21" x14ac:dyDescent="0.25">
      <c r="P63" s="32"/>
      <c r="Q63" s="32"/>
      <c r="R63" s="32"/>
      <c r="S63" s="32"/>
      <c r="T63" s="50"/>
      <c r="U63" s="44"/>
    </row>
    <row r="64" spans="16:21" x14ac:dyDescent="0.25">
      <c r="P64" s="32"/>
      <c r="Q64" s="32"/>
      <c r="R64" s="32"/>
      <c r="S64" s="32"/>
      <c r="T64" s="51"/>
      <c r="U64" s="45"/>
    </row>
    <row r="65" spans="16:21" x14ac:dyDescent="0.25">
      <c r="P65" s="39" t="s">
        <v>38</v>
      </c>
      <c r="Q65" s="39"/>
      <c r="R65" s="39"/>
      <c r="S65" s="39"/>
      <c r="T65" s="39"/>
      <c r="U65" s="39"/>
    </row>
    <row r="66" spans="16:21" x14ac:dyDescent="0.25">
      <c r="P66" s="32"/>
      <c r="Q66" s="32"/>
      <c r="R66" s="32"/>
      <c r="S66" s="32"/>
      <c r="T66" s="49">
        <f>T31*L42</f>
        <v>313.17160101029719</v>
      </c>
      <c r="U66" s="43" t="s">
        <v>33</v>
      </c>
    </row>
    <row r="67" spans="16:21" x14ac:dyDescent="0.25">
      <c r="P67" s="32"/>
      <c r="Q67" s="32"/>
      <c r="R67" s="32"/>
      <c r="S67" s="32"/>
      <c r="T67" s="50"/>
      <c r="U67" s="44"/>
    </row>
    <row r="68" spans="16:21" x14ac:dyDescent="0.25">
      <c r="P68" s="32"/>
      <c r="Q68" s="32"/>
      <c r="R68" s="32"/>
      <c r="S68" s="32"/>
      <c r="T68" s="50"/>
      <c r="U68" s="44"/>
    </row>
    <row r="69" spans="16:21" x14ac:dyDescent="0.25">
      <c r="P69" s="32"/>
      <c r="Q69" s="32"/>
      <c r="R69" s="32"/>
      <c r="S69" s="32"/>
      <c r="T69" s="51"/>
      <c r="U69" s="45"/>
    </row>
    <row r="70" spans="16:21" x14ac:dyDescent="0.25">
      <c r="Q70"/>
    </row>
    <row r="71" spans="16:21" x14ac:dyDescent="0.25">
      <c r="P71"/>
    </row>
  </sheetData>
  <mergeCells count="49">
    <mergeCell ref="P60:U60"/>
    <mergeCell ref="P61:S64"/>
    <mergeCell ref="T61:T64"/>
    <mergeCell ref="U61:U64"/>
    <mergeCell ref="P65:U65"/>
    <mergeCell ref="P66:S69"/>
    <mergeCell ref="T66:T69"/>
    <mergeCell ref="U66:U69"/>
    <mergeCell ref="P50:U50"/>
    <mergeCell ref="P51:S54"/>
    <mergeCell ref="T51:T54"/>
    <mergeCell ref="U51:U54"/>
    <mergeCell ref="P55:U55"/>
    <mergeCell ref="P56:S59"/>
    <mergeCell ref="T56:T59"/>
    <mergeCell ref="U56:U59"/>
    <mergeCell ref="P40:U40"/>
    <mergeCell ref="P41:S44"/>
    <mergeCell ref="T41:T44"/>
    <mergeCell ref="U41:U44"/>
    <mergeCell ref="P45:U45"/>
    <mergeCell ref="P46:S49"/>
    <mergeCell ref="T46:T49"/>
    <mergeCell ref="U46:U49"/>
    <mergeCell ref="P30:U30"/>
    <mergeCell ref="P31:S34"/>
    <mergeCell ref="T31:T34"/>
    <mergeCell ref="U31:U34"/>
    <mergeCell ref="P35:U35"/>
    <mergeCell ref="P36:S39"/>
    <mergeCell ref="T36:T39"/>
    <mergeCell ref="U36:U39"/>
    <mergeCell ref="P20:U20"/>
    <mergeCell ref="P21:S24"/>
    <mergeCell ref="T21:T24"/>
    <mergeCell ref="U21:U24"/>
    <mergeCell ref="P25:U25"/>
    <mergeCell ref="P26:S29"/>
    <mergeCell ref="T26:T29"/>
    <mergeCell ref="U26:U29"/>
    <mergeCell ref="B7:U7"/>
    <mergeCell ref="B8:U8"/>
    <mergeCell ref="B10:U10"/>
    <mergeCell ref="B9:U9"/>
    <mergeCell ref="P16:S19"/>
    <mergeCell ref="T16:T19"/>
    <mergeCell ref="U16:U19"/>
    <mergeCell ref="P15:U15"/>
    <mergeCell ref="B6:U6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80"/>
  <sheetViews>
    <sheetView zoomScaleNormal="100" workbookViewId="0">
      <pane ySplit="10" topLeftCell="A11" activePane="bottomLeft" state="frozenSplit"/>
      <selection pane="bottomLeft"/>
    </sheetView>
  </sheetViews>
  <sheetFormatPr baseColWidth="10" defaultRowHeight="15" x14ac:dyDescent="0.25"/>
  <cols>
    <col min="1" max="1" width="3.7109375" style="1" customWidth="1"/>
    <col min="2" max="3" width="5.7109375" style="1" customWidth="1"/>
    <col min="4" max="5" width="2.7109375" style="1" customWidth="1"/>
    <col min="6" max="6" width="5.7109375" style="1" customWidth="1"/>
    <col min="7" max="7" width="3.7109375" style="1" customWidth="1"/>
    <col min="8" max="8" width="5.7109375" style="1" customWidth="1"/>
    <col min="9" max="10" width="2.7109375" style="1" customWidth="1"/>
    <col min="11" max="12" width="5.7109375" style="1" customWidth="1"/>
    <col min="13" max="13" width="11.42578125" style="1"/>
    <col min="14" max="14" width="8.7109375" style="1" customWidth="1"/>
    <col min="15" max="15" width="6.28515625" style="31" bestFit="1" customWidth="1"/>
    <col min="16" max="22" width="11.42578125" style="1"/>
    <col min="23" max="23" width="7.7109375" style="1" customWidth="1"/>
    <col min="24" max="16384" width="11.42578125" style="1"/>
  </cols>
  <sheetData>
    <row r="1" spans="2:23" ht="5.0999999999999996" customHeight="1" x14ac:dyDescent="0.25"/>
    <row r="6" spans="2:23" ht="15.75" x14ac:dyDescent="0.25">
      <c r="B6" s="38" t="s">
        <v>21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2:23" ht="15.75" x14ac:dyDescent="0.25">
      <c r="B7" s="38" t="s">
        <v>22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2:23" ht="15.75" x14ac:dyDescent="0.25">
      <c r="B8" s="38" t="s">
        <v>23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2:23" ht="5.0999999999999996" customHeight="1" thickBot="1" x14ac:dyDescent="0.3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2:23" ht="5.0999999999999996" customHeight="1" thickTop="1" x14ac:dyDescent="0.2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4" spans="2:23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53"/>
    </row>
    <row r="15" spans="2:23" x14ac:dyDescent="0.25">
      <c r="D15" s="2"/>
      <c r="E15" s="3"/>
      <c r="F15" s="73"/>
      <c r="G15" s="78"/>
      <c r="H15" s="75"/>
      <c r="I15" s="4"/>
      <c r="J15" s="5"/>
      <c r="M15" s="29" t="s">
        <v>4</v>
      </c>
    </row>
    <row r="16" spans="2:23" x14ac:dyDescent="0.25">
      <c r="D16" s="2"/>
      <c r="E16" s="3"/>
      <c r="F16" s="73"/>
      <c r="G16" s="78"/>
      <c r="H16" s="75"/>
      <c r="I16" s="4"/>
      <c r="J16" s="5"/>
      <c r="M16" s="29" t="s">
        <v>6</v>
      </c>
      <c r="N16" s="34">
        <v>7</v>
      </c>
      <c r="O16" s="35" t="s">
        <v>9</v>
      </c>
      <c r="R16" s="39" t="s">
        <v>41</v>
      </c>
      <c r="S16" s="39"/>
      <c r="T16" s="39"/>
      <c r="U16" s="39"/>
      <c r="V16" s="39"/>
      <c r="W16" s="39"/>
    </row>
    <row r="17" spans="3:23" x14ac:dyDescent="0.25">
      <c r="D17" s="2"/>
      <c r="E17" s="3"/>
      <c r="F17" s="73"/>
      <c r="G17" s="78"/>
      <c r="H17" s="75"/>
      <c r="I17" s="4"/>
      <c r="J17" s="5"/>
      <c r="M17" s="29" t="s">
        <v>5</v>
      </c>
      <c r="N17" s="33">
        <v>6.1840000000000002</v>
      </c>
      <c r="O17" s="35" t="s">
        <v>9</v>
      </c>
      <c r="R17" s="32"/>
      <c r="S17" s="32"/>
      <c r="T17" s="32"/>
      <c r="U17" s="32"/>
      <c r="V17" s="46">
        <f>(N17^2)/1029.4</f>
        <v>3.714965611035554E-2</v>
      </c>
      <c r="W17" s="43" t="s">
        <v>25</v>
      </c>
    </row>
    <row r="18" spans="3:23" x14ac:dyDescent="0.25">
      <c r="D18" s="2"/>
      <c r="E18" s="3"/>
      <c r="F18" s="73"/>
      <c r="G18" s="78"/>
      <c r="H18" s="75"/>
      <c r="I18" s="4"/>
      <c r="J18" s="5"/>
      <c r="R18" s="32"/>
      <c r="S18" s="32"/>
      <c r="T18" s="32"/>
      <c r="U18" s="32"/>
      <c r="V18" s="47"/>
      <c r="W18" s="44"/>
    </row>
    <row r="19" spans="3:23" ht="15.75" thickBot="1" x14ac:dyDescent="0.3">
      <c r="D19" s="6"/>
      <c r="E19" s="3"/>
      <c r="F19" s="73"/>
      <c r="G19" s="78"/>
      <c r="H19" s="75"/>
      <c r="I19" s="4"/>
      <c r="J19" s="7"/>
      <c r="M19" s="29"/>
      <c r="R19" s="32"/>
      <c r="S19" s="32"/>
      <c r="T19" s="32"/>
      <c r="U19" s="32"/>
      <c r="V19" s="47"/>
      <c r="W19" s="44"/>
    </row>
    <row r="20" spans="3:23" x14ac:dyDescent="0.25">
      <c r="E20" s="8"/>
      <c r="F20" s="73"/>
      <c r="G20" s="78"/>
      <c r="H20" s="75"/>
      <c r="I20" s="9"/>
      <c r="M20" s="29" t="s">
        <v>40</v>
      </c>
      <c r="R20" s="32"/>
      <c r="S20" s="32"/>
      <c r="T20" s="32"/>
      <c r="U20" s="32"/>
      <c r="V20" s="48"/>
      <c r="W20" s="45"/>
    </row>
    <row r="21" spans="3:23" x14ac:dyDescent="0.25">
      <c r="E21" s="8"/>
      <c r="F21" s="73"/>
      <c r="G21" s="78"/>
      <c r="H21" s="75"/>
      <c r="I21" s="9"/>
      <c r="M21" s="29" t="s">
        <v>6</v>
      </c>
      <c r="N21" s="34">
        <v>3.5</v>
      </c>
      <c r="O21" s="35" t="s">
        <v>9</v>
      </c>
      <c r="R21" s="39" t="s">
        <v>43</v>
      </c>
      <c r="S21" s="39"/>
      <c r="T21" s="39"/>
      <c r="U21" s="39"/>
      <c r="V21" s="39"/>
      <c r="W21" s="39"/>
    </row>
    <row r="22" spans="3:23" x14ac:dyDescent="0.25">
      <c r="E22" s="8"/>
      <c r="F22" s="73"/>
      <c r="G22" s="78"/>
      <c r="H22" s="75"/>
      <c r="I22" s="9"/>
      <c r="M22" s="29" t="s">
        <v>5</v>
      </c>
      <c r="N22" s="52">
        <v>2.7639999999999998</v>
      </c>
      <c r="O22" s="35" t="s">
        <v>9</v>
      </c>
      <c r="R22" s="32"/>
      <c r="S22" s="32"/>
      <c r="T22" s="32"/>
      <c r="U22" s="32"/>
      <c r="V22" s="46">
        <f>(N22^2)/1029.4</f>
        <v>7.421503788614725E-3</v>
      </c>
      <c r="W22" s="43" t="s">
        <v>33</v>
      </c>
    </row>
    <row r="23" spans="3:23" x14ac:dyDescent="0.25">
      <c r="E23" s="8"/>
      <c r="F23" s="73"/>
      <c r="G23" s="78"/>
      <c r="H23" s="75"/>
      <c r="I23" s="9"/>
      <c r="M23" s="29"/>
      <c r="R23" s="32"/>
      <c r="S23" s="32"/>
      <c r="T23" s="32"/>
      <c r="U23" s="32"/>
      <c r="V23" s="47"/>
      <c r="W23" s="44"/>
    </row>
    <row r="24" spans="3:23" x14ac:dyDescent="0.25">
      <c r="E24" s="8"/>
      <c r="F24" s="73"/>
      <c r="G24" s="78"/>
      <c r="H24" s="75"/>
      <c r="I24" s="9"/>
      <c r="M24" s="29"/>
      <c r="R24" s="32"/>
      <c r="S24" s="32"/>
      <c r="T24" s="32"/>
      <c r="U24" s="32"/>
      <c r="V24" s="47"/>
      <c r="W24" s="44"/>
    </row>
    <row r="25" spans="3:23" x14ac:dyDescent="0.25">
      <c r="C25" s="1" t="s">
        <v>45</v>
      </c>
      <c r="E25" s="8"/>
      <c r="F25" s="58"/>
      <c r="G25" s="59"/>
      <c r="H25" s="60"/>
      <c r="I25" s="9"/>
      <c r="L25" s="30"/>
      <c r="M25" s="29" t="s">
        <v>47</v>
      </c>
      <c r="N25" s="33">
        <v>5</v>
      </c>
      <c r="O25" s="35" t="s">
        <v>33</v>
      </c>
      <c r="R25" s="32"/>
      <c r="S25" s="32"/>
      <c r="T25" s="32"/>
      <c r="U25" s="32"/>
      <c r="V25" s="48"/>
      <c r="W25" s="45"/>
    </row>
    <row r="26" spans="3:23" x14ac:dyDescent="0.25">
      <c r="E26" s="8"/>
      <c r="F26" s="58"/>
      <c r="G26" s="59"/>
      <c r="H26" s="60"/>
      <c r="I26" s="9"/>
      <c r="R26" s="39" t="s">
        <v>26</v>
      </c>
      <c r="S26" s="39"/>
      <c r="T26" s="39"/>
      <c r="U26" s="39"/>
      <c r="V26" s="39"/>
      <c r="W26" s="39"/>
    </row>
    <row r="27" spans="3:23" x14ac:dyDescent="0.25">
      <c r="C27" s="30" t="s">
        <v>44</v>
      </c>
      <c r="E27" s="8"/>
      <c r="F27" s="61"/>
      <c r="G27" s="62"/>
      <c r="H27" s="63"/>
      <c r="I27" s="9"/>
      <c r="M27" s="29" t="s">
        <v>46</v>
      </c>
      <c r="N27" s="33">
        <v>200</v>
      </c>
      <c r="O27" s="35" t="s">
        <v>10</v>
      </c>
      <c r="R27" s="32"/>
      <c r="S27" s="32"/>
      <c r="T27" s="32"/>
      <c r="U27" s="32"/>
      <c r="V27" s="46">
        <f>((N17^2)-(N21^2))/1029.4</f>
        <v>2.524952010880124E-2</v>
      </c>
      <c r="W27" s="43" t="s">
        <v>25</v>
      </c>
    </row>
    <row r="28" spans="3:23" ht="15.75" thickBot="1" x14ac:dyDescent="0.3">
      <c r="E28" s="8"/>
      <c r="F28" s="61"/>
      <c r="G28" s="64"/>
      <c r="H28" s="63"/>
      <c r="I28" s="9"/>
      <c r="M28" s="29"/>
      <c r="Q28"/>
      <c r="R28" s="32"/>
      <c r="S28" s="32"/>
      <c r="T28" s="32"/>
      <c r="U28" s="32"/>
      <c r="V28" s="47"/>
      <c r="W28" s="44"/>
    </row>
    <row r="29" spans="3:23" ht="15" customHeight="1" x14ac:dyDescent="0.25">
      <c r="E29" s="8"/>
      <c r="F29" s="73"/>
      <c r="G29" s="74"/>
      <c r="H29" s="75"/>
      <c r="I29" s="9"/>
      <c r="M29" s="29" t="s">
        <v>49</v>
      </c>
      <c r="N29" s="33">
        <v>7770</v>
      </c>
      <c r="O29" s="35" t="s">
        <v>10</v>
      </c>
      <c r="R29" s="32"/>
      <c r="S29" s="32"/>
      <c r="T29" s="32"/>
      <c r="U29" s="32"/>
      <c r="V29" s="47"/>
      <c r="W29" s="44"/>
    </row>
    <row r="30" spans="3:23" x14ac:dyDescent="0.25">
      <c r="E30" s="8"/>
      <c r="F30" s="73"/>
      <c r="G30" s="74"/>
      <c r="H30" s="75"/>
      <c r="I30" s="9"/>
      <c r="M30" s="29"/>
      <c r="R30" s="32"/>
      <c r="S30" s="32"/>
      <c r="T30" s="32"/>
      <c r="U30" s="32"/>
      <c r="V30" s="48"/>
      <c r="W30" s="45"/>
    </row>
    <row r="31" spans="3:23" x14ac:dyDescent="0.25">
      <c r="E31" s="8"/>
      <c r="F31" s="76"/>
      <c r="G31" s="74"/>
      <c r="H31" s="77"/>
      <c r="I31" s="9"/>
      <c r="M31" s="29" t="s">
        <v>14</v>
      </c>
      <c r="R31" s="39" t="s">
        <v>42</v>
      </c>
      <c r="S31" s="39"/>
      <c r="T31" s="39"/>
      <c r="U31" s="39"/>
      <c r="V31" s="39"/>
      <c r="W31" s="39"/>
    </row>
    <row r="32" spans="3:23" x14ac:dyDescent="0.25">
      <c r="E32" s="8"/>
      <c r="F32" s="76"/>
      <c r="G32" s="74"/>
      <c r="H32" s="77"/>
      <c r="I32" s="9"/>
      <c r="M32" s="29" t="s">
        <v>15</v>
      </c>
      <c r="N32" s="33">
        <v>15.8</v>
      </c>
      <c r="O32" s="35" t="s">
        <v>18</v>
      </c>
      <c r="R32" s="32"/>
      <c r="S32" s="32"/>
      <c r="T32" s="32"/>
      <c r="U32" s="32"/>
      <c r="V32" s="40">
        <f>V17*N27</f>
        <v>7.429931222071108</v>
      </c>
      <c r="W32" s="43" t="s">
        <v>33</v>
      </c>
    </row>
    <row r="33" spans="5:23" x14ac:dyDescent="0.25">
      <c r="E33" s="8"/>
      <c r="F33" s="73"/>
      <c r="G33" s="74"/>
      <c r="H33" s="75"/>
      <c r="I33" s="9"/>
      <c r="M33" s="29" t="s">
        <v>16</v>
      </c>
      <c r="N33" s="33">
        <v>1.1499999999999999</v>
      </c>
      <c r="O33" s="35" t="s">
        <v>19</v>
      </c>
      <c r="R33" s="32"/>
      <c r="S33" s="32"/>
      <c r="T33" s="32"/>
      <c r="U33" s="32"/>
      <c r="V33" s="41"/>
      <c r="W33" s="44"/>
    </row>
    <row r="34" spans="5:23" ht="15" customHeight="1" thickBot="1" x14ac:dyDescent="0.3">
      <c r="E34" s="8"/>
      <c r="F34" s="73"/>
      <c r="G34" s="74"/>
      <c r="H34" s="75"/>
      <c r="I34" s="9"/>
      <c r="M34" s="29" t="s">
        <v>17</v>
      </c>
      <c r="N34" s="33">
        <v>5</v>
      </c>
      <c r="O34" s="35" t="s">
        <v>20</v>
      </c>
      <c r="R34" s="32"/>
      <c r="S34" s="32"/>
      <c r="T34" s="32"/>
      <c r="U34" s="32"/>
      <c r="V34" s="41"/>
      <c r="W34" s="44"/>
    </row>
    <row r="35" spans="5:23" ht="4.5" customHeight="1" thickBot="1" x14ac:dyDescent="0.3">
      <c r="E35" s="8"/>
      <c r="F35" s="55"/>
      <c r="G35" s="57"/>
      <c r="H35" s="56"/>
      <c r="I35" s="9"/>
      <c r="R35" s="32"/>
      <c r="S35" s="32"/>
      <c r="T35" s="32"/>
      <c r="U35" s="32"/>
      <c r="V35" s="42"/>
      <c r="W35" s="45"/>
    </row>
    <row r="36" spans="5:23" x14ac:dyDescent="0.25">
      <c r="E36" s="8"/>
      <c r="F36" s="3"/>
      <c r="G36" s="20"/>
      <c r="H36" s="54"/>
      <c r="I36" s="9"/>
      <c r="M36" s="29"/>
      <c r="R36" s="39" t="s">
        <v>51</v>
      </c>
      <c r="S36" s="39"/>
      <c r="T36" s="39"/>
      <c r="U36" s="39"/>
      <c r="V36" s="39"/>
      <c r="W36" s="39"/>
    </row>
    <row r="37" spans="5:23" x14ac:dyDescent="0.25">
      <c r="E37" s="8"/>
      <c r="F37" s="3"/>
      <c r="G37" s="20"/>
      <c r="H37" s="54"/>
      <c r="I37" s="9"/>
      <c r="R37" s="32"/>
      <c r="S37" s="32"/>
      <c r="T37" s="32"/>
      <c r="U37" s="32"/>
      <c r="V37" s="40">
        <f>V32/(V22+V27)</f>
        <v>227.41654027741566</v>
      </c>
      <c r="W37" s="43" t="s">
        <v>10</v>
      </c>
    </row>
    <row r="38" spans="5:23" ht="15.75" thickBot="1" x14ac:dyDescent="0.3">
      <c r="E38" s="19"/>
      <c r="F38" s="3"/>
      <c r="G38" s="20"/>
      <c r="H38" s="54"/>
      <c r="I38" s="7"/>
      <c r="M38" s="29"/>
      <c r="Q38"/>
      <c r="R38" s="32"/>
      <c r="S38" s="32"/>
      <c r="T38" s="32"/>
      <c r="U38" s="32"/>
      <c r="V38" s="41"/>
      <c r="W38" s="44"/>
    </row>
    <row r="39" spans="5:23" x14ac:dyDescent="0.25">
      <c r="E39" s="8"/>
      <c r="F39" s="20"/>
      <c r="G39" s="20"/>
      <c r="H39" s="20"/>
      <c r="I39" s="9"/>
      <c r="M39" s="29"/>
      <c r="R39" s="32"/>
      <c r="S39" s="32"/>
      <c r="T39" s="32"/>
      <c r="U39" s="32"/>
      <c r="V39" s="41"/>
      <c r="W39" s="44"/>
    </row>
    <row r="40" spans="5:23" x14ac:dyDescent="0.25">
      <c r="E40" s="21"/>
      <c r="F40" s="22"/>
      <c r="G40" s="22"/>
      <c r="H40" s="22"/>
      <c r="I40" s="23"/>
      <c r="M40" s="29"/>
      <c r="R40" s="32"/>
      <c r="S40" s="32"/>
      <c r="T40" s="32"/>
      <c r="U40" s="32"/>
      <c r="V40" s="42"/>
      <c r="W40" s="45"/>
    </row>
    <row r="41" spans="5:23" x14ac:dyDescent="0.25">
      <c r="R41" s="39" t="s">
        <v>54</v>
      </c>
      <c r="S41" s="39"/>
      <c r="T41" s="39"/>
      <c r="U41" s="39"/>
      <c r="V41" s="39"/>
      <c r="W41" s="39"/>
    </row>
    <row r="42" spans="5:23" x14ac:dyDescent="0.25">
      <c r="Q42" s="65"/>
      <c r="R42" s="32"/>
      <c r="S42" s="32"/>
      <c r="T42" s="32"/>
      <c r="U42" s="32"/>
      <c r="V42" s="40">
        <f>N25/V27</f>
        <v>198.02356553529694</v>
      </c>
      <c r="W42" s="43" t="s">
        <v>10</v>
      </c>
    </row>
    <row r="43" spans="5:23" x14ac:dyDescent="0.25">
      <c r="Q43"/>
      <c r="R43" s="32"/>
      <c r="S43" s="32"/>
      <c r="T43" s="32"/>
      <c r="U43" s="32"/>
      <c r="V43" s="41"/>
      <c r="W43" s="44"/>
    </row>
    <row r="44" spans="5:23" x14ac:dyDescent="0.25">
      <c r="R44" s="32"/>
      <c r="S44" s="32"/>
      <c r="T44" s="32"/>
      <c r="U44" s="32"/>
      <c r="V44" s="41"/>
      <c r="W44" s="44"/>
    </row>
    <row r="45" spans="5:23" x14ac:dyDescent="0.25">
      <c r="R45" s="32"/>
      <c r="S45" s="32"/>
      <c r="T45" s="32"/>
      <c r="U45" s="32"/>
      <c r="V45" s="42"/>
      <c r="W45" s="45"/>
    </row>
    <row r="46" spans="5:23" x14ac:dyDescent="0.25">
      <c r="R46" s="39" t="s">
        <v>48</v>
      </c>
      <c r="S46" s="39"/>
      <c r="T46" s="39"/>
      <c r="U46" s="39"/>
      <c r="V46" s="39"/>
      <c r="W46" s="39"/>
    </row>
    <row r="47" spans="5:23" x14ac:dyDescent="0.25">
      <c r="R47" s="32"/>
      <c r="S47" s="32"/>
      <c r="T47" s="32"/>
      <c r="U47" s="32"/>
      <c r="V47" s="40">
        <f>V22*V42</f>
        <v>1.4696326418552026</v>
      </c>
      <c r="W47" s="43" t="s">
        <v>33</v>
      </c>
    </row>
    <row r="48" spans="5:23" x14ac:dyDescent="0.25">
      <c r="Q48"/>
      <c r="R48" s="32"/>
      <c r="S48" s="32"/>
      <c r="T48" s="32"/>
      <c r="U48" s="32"/>
      <c r="V48" s="41"/>
      <c r="W48" s="44"/>
    </row>
    <row r="49" spans="16:23" x14ac:dyDescent="0.25">
      <c r="R49" s="32"/>
      <c r="S49" s="32"/>
      <c r="T49" s="32"/>
      <c r="U49" s="32"/>
      <c r="V49" s="41"/>
      <c r="W49" s="44"/>
    </row>
    <row r="50" spans="16:23" x14ac:dyDescent="0.25">
      <c r="R50" s="32"/>
      <c r="S50" s="32"/>
      <c r="T50" s="32"/>
      <c r="U50" s="32"/>
      <c r="V50" s="42"/>
      <c r="W50" s="45"/>
    </row>
    <row r="51" spans="16:23" x14ac:dyDescent="0.25">
      <c r="R51" s="39" t="s">
        <v>50</v>
      </c>
      <c r="S51" s="39"/>
      <c r="T51" s="39"/>
      <c r="U51" s="39"/>
      <c r="V51" s="39"/>
      <c r="W51" s="39"/>
    </row>
    <row r="52" spans="16:23" x14ac:dyDescent="0.25">
      <c r="Q52" s="65"/>
      <c r="R52" s="32"/>
      <c r="S52" s="32"/>
      <c r="T52" s="32"/>
      <c r="U52" s="32"/>
      <c r="V52" s="40">
        <f>N29-V37-V42</f>
        <v>7344.5598941872868</v>
      </c>
      <c r="W52" s="43" t="s">
        <v>33</v>
      </c>
    </row>
    <row r="53" spans="16:23" x14ac:dyDescent="0.25">
      <c r="Q53" s="66"/>
      <c r="R53" s="32"/>
      <c r="S53" s="32"/>
      <c r="T53" s="32"/>
      <c r="U53" s="32"/>
      <c r="V53" s="41"/>
      <c r="W53" s="44"/>
    </row>
    <row r="54" spans="16:23" x14ac:dyDescent="0.25">
      <c r="R54" s="32"/>
      <c r="S54" s="32"/>
      <c r="T54" s="32"/>
      <c r="U54" s="32"/>
      <c r="V54" s="41"/>
      <c r="W54" s="44"/>
    </row>
    <row r="55" spans="16:23" x14ac:dyDescent="0.25">
      <c r="R55" s="32"/>
      <c r="S55" s="32"/>
      <c r="T55" s="32"/>
      <c r="U55" s="32"/>
      <c r="V55" s="42"/>
      <c r="W55" s="45"/>
    </row>
    <row r="56" spans="16:23" x14ac:dyDescent="0.25">
      <c r="R56" s="39" t="s">
        <v>52</v>
      </c>
      <c r="S56" s="39"/>
      <c r="T56" s="39"/>
      <c r="U56" s="39"/>
      <c r="V56" s="39"/>
      <c r="W56" s="39"/>
    </row>
    <row r="57" spans="16:23" x14ac:dyDescent="0.25">
      <c r="R57" s="32"/>
      <c r="S57" s="32"/>
      <c r="T57" s="32"/>
      <c r="U57" s="32"/>
      <c r="V57" s="40">
        <f>V22*V52</f>
        <v>54.507679080418711</v>
      </c>
      <c r="W57" s="43" t="s">
        <v>33</v>
      </c>
    </row>
    <row r="58" spans="16:23" x14ac:dyDescent="0.25">
      <c r="R58" s="32"/>
      <c r="S58" s="32"/>
      <c r="T58" s="32"/>
      <c r="U58" s="32"/>
      <c r="V58" s="41"/>
      <c r="W58" s="44"/>
    </row>
    <row r="59" spans="16:23" x14ac:dyDescent="0.25">
      <c r="P59"/>
      <c r="R59" s="32"/>
      <c r="S59" s="32"/>
      <c r="T59" s="32"/>
      <c r="U59" s="32"/>
      <c r="V59" s="41"/>
      <c r="W59" s="44"/>
    </row>
    <row r="60" spans="16:23" x14ac:dyDescent="0.25">
      <c r="R60" s="32"/>
      <c r="S60" s="32"/>
      <c r="T60" s="32"/>
      <c r="U60" s="32"/>
      <c r="V60" s="42"/>
      <c r="W60" s="45"/>
    </row>
    <row r="61" spans="16:23" x14ac:dyDescent="0.25">
      <c r="R61" s="39" t="s">
        <v>53</v>
      </c>
      <c r="S61" s="39"/>
      <c r="T61" s="39"/>
      <c r="U61" s="39"/>
      <c r="V61" s="39"/>
      <c r="W61" s="39"/>
    </row>
    <row r="62" spans="16:23" x14ac:dyDescent="0.25">
      <c r="Q62"/>
      <c r="R62" s="32"/>
      <c r="S62" s="32"/>
      <c r="T62" s="32"/>
      <c r="U62" s="32"/>
      <c r="V62" s="40">
        <f>V57-2</f>
        <v>52.507679080418711</v>
      </c>
      <c r="W62" s="43" t="s">
        <v>33</v>
      </c>
    </row>
    <row r="63" spans="16:23" x14ac:dyDescent="0.25">
      <c r="R63" s="32"/>
      <c r="S63" s="32"/>
      <c r="T63" s="32"/>
      <c r="U63" s="32"/>
      <c r="V63" s="41"/>
      <c r="W63" s="44"/>
    </row>
    <row r="64" spans="16:23" x14ac:dyDescent="0.25">
      <c r="R64" s="32"/>
      <c r="S64" s="32"/>
      <c r="T64" s="32"/>
      <c r="U64" s="32"/>
      <c r="V64" s="41"/>
      <c r="W64" s="44"/>
    </row>
    <row r="65" spans="16:23" x14ac:dyDescent="0.25">
      <c r="R65" s="32"/>
      <c r="S65" s="32"/>
      <c r="T65" s="32"/>
      <c r="U65" s="32"/>
      <c r="V65" s="42"/>
      <c r="W65" s="45"/>
    </row>
    <row r="66" spans="16:23" x14ac:dyDescent="0.25">
      <c r="R66" s="39" t="s">
        <v>55</v>
      </c>
      <c r="S66" s="39"/>
      <c r="T66" s="39"/>
      <c r="U66" s="39"/>
      <c r="V66" s="39"/>
      <c r="W66" s="39"/>
    </row>
    <row r="67" spans="16:23" x14ac:dyDescent="0.25">
      <c r="P67"/>
      <c r="R67" s="32"/>
      <c r="S67" s="32"/>
      <c r="T67" s="32"/>
      <c r="U67" s="32"/>
      <c r="V67" s="40">
        <f>V62+V47</f>
        <v>53.97731172227391</v>
      </c>
      <c r="W67" s="43" t="s">
        <v>33</v>
      </c>
    </row>
    <row r="68" spans="16:23" x14ac:dyDescent="0.25">
      <c r="R68" s="32"/>
      <c r="S68" s="32"/>
      <c r="T68" s="32"/>
      <c r="U68" s="32"/>
      <c r="V68" s="41"/>
      <c r="W68" s="44"/>
    </row>
    <row r="69" spans="16:23" x14ac:dyDescent="0.25">
      <c r="R69" s="32"/>
      <c r="S69" s="32"/>
      <c r="T69" s="32"/>
      <c r="U69" s="32"/>
      <c r="V69" s="41"/>
      <c r="W69" s="44"/>
    </row>
    <row r="70" spans="16:23" x14ac:dyDescent="0.25">
      <c r="R70" s="32"/>
      <c r="S70" s="32"/>
      <c r="T70" s="32"/>
      <c r="U70" s="32"/>
      <c r="V70" s="42"/>
      <c r="W70" s="45"/>
    </row>
    <row r="71" spans="16:23" x14ac:dyDescent="0.25">
      <c r="R71" s="39" t="s">
        <v>56</v>
      </c>
      <c r="S71" s="39"/>
      <c r="T71" s="39"/>
      <c r="U71" s="39"/>
      <c r="V71" s="39"/>
      <c r="W71" s="39"/>
    </row>
    <row r="72" spans="16:23" x14ac:dyDescent="0.25">
      <c r="R72" s="32"/>
      <c r="S72" s="32"/>
      <c r="T72" s="32"/>
      <c r="U72" s="32"/>
      <c r="V72" s="49">
        <f>INT((V32*5.615)/N33)+1</f>
        <v>37</v>
      </c>
      <c r="W72" s="43" t="s">
        <v>37</v>
      </c>
    </row>
    <row r="73" spans="16:23" x14ac:dyDescent="0.25">
      <c r="R73" s="32"/>
      <c r="S73" s="32"/>
      <c r="T73" s="32"/>
      <c r="U73" s="32"/>
      <c r="V73" s="50"/>
      <c r="W73" s="44"/>
    </row>
    <row r="74" spans="16:23" x14ac:dyDescent="0.25">
      <c r="R74" s="32"/>
      <c r="S74" s="32"/>
      <c r="T74" s="32"/>
      <c r="U74" s="32"/>
      <c r="V74" s="50"/>
      <c r="W74" s="44"/>
    </row>
    <row r="75" spans="16:23" x14ac:dyDescent="0.25">
      <c r="R75" s="32"/>
      <c r="S75" s="32"/>
      <c r="T75" s="32"/>
      <c r="U75" s="32"/>
      <c r="V75" s="51"/>
      <c r="W75" s="45"/>
    </row>
    <row r="76" spans="16:23" x14ac:dyDescent="0.25">
      <c r="R76" s="39" t="s">
        <v>57</v>
      </c>
      <c r="S76" s="39"/>
      <c r="T76" s="39"/>
      <c r="U76" s="39"/>
      <c r="V76" s="39"/>
      <c r="W76" s="39"/>
    </row>
    <row r="77" spans="16:23" x14ac:dyDescent="0.25">
      <c r="R77" s="32"/>
      <c r="S77" s="32"/>
      <c r="T77" s="32"/>
      <c r="U77" s="32"/>
      <c r="V77" s="40">
        <f>(N34*V72)/42</f>
        <v>4.4047619047619051</v>
      </c>
      <c r="W77" s="43" t="s">
        <v>33</v>
      </c>
    </row>
    <row r="78" spans="16:23" x14ac:dyDescent="0.25">
      <c r="R78" s="32"/>
      <c r="S78" s="32"/>
      <c r="T78" s="32"/>
      <c r="U78" s="32"/>
      <c r="V78" s="41"/>
      <c r="W78" s="44"/>
    </row>
    <row r="79" spans="16:23" x14ac:dyDescent="0.25">
      <c r="R79" s="32"/>
      <c r="S79" s="32"/>
      <c r="T79" s="32"/>
      <c r="U79" s="32"/>
      <c r="V79" s="41"/>
      <c r="W79" s="44"/>
    </row>
    <row r="80" spans="16:23" x14ac:dyDescent="0.25">
      <c r="R80" s="32"/>
      <c r="S80" s="32"/>
      <c r="T80" s="32"/>
      <c r="U80" s="32"/>
      <c r="V80" s="42"/>
      <c r="W80" s="45"/>
    </row>
  </sheetData>
  <mergeCells count="57">
    <mergeCell ref="R76:W76"/>
    <mergeCell ref="R77:U80"/>
    <mergeCell ref="V77:V80"/>
    <mergeCell ref="W77:W80"/>
    <mergeCell ref="R66:W66"/>
    <mergeCell ref="R67:U70"/>
    <mergeCell ref="V67:V70"/>
    <mergeCell ref="W67:W70"/>
    <mergeCell ref="R71:W71"/>
    <mergeCell ref="R72:U75"/>
    <mergeCell ref="V72:V75"/>
    <mergeCell ref="W72:W75"/>
    <mergeCell ref="R56:W56"/>
    <mergeCell ref="R57:U60"/>
    <mergeCell ref="V57:V60"/>
    <mergeCell ref="W57:W60"/>
    <mergeCell ref="R61:W61"/>
    <mergeCell ref="R62:U65"/>
    <mergeCell ref="V62:V65"/>
    <mergeCell ref="W62:W65"/>
    <mergeCell ref="R46:W46"/>
    <mergeCell ref="R47:U50"/>
    <mergeCell ref="V47:V50"/>
    <mergeCell ref="W47:W50"/>
    <mergeCell ref="R51:W51"/>
    <mergeCell ref="R52:U55"/>
    <mergeCell ref="V52:V55"/>
    <mergeCell ref="W52:W55"/>
    <mergeCell ref="R36:W36"/>
    <mergeCell ref="R37:U40"/>
    <mergeCell ref="V37:V40"/>
    <mergeCell ref="W37:W40"/>
    <mergeCell ref="R41:W41"/>
    <mergeCell ref="R42:U45"/>
    <mergeCell ref="V42:V45"/>
    <mergeCell ref="W42:W45"/>
    <mergeCell ref="R26:W26"/>
    <mergeCell ref="R27:U30"/>
    <mergeCell ref="V27:V30"/>
    <mergeCell ref="W27:W30"/>
    <mergeCell ref="R31:W31"/>
    <mergeCell ref="R32:U35"/>
    <mergeCell ref="V32:V35"/>
    <mergeCell ref="W32:W35"/>
    <mergeCell ref="R17:U20"/>
    <mergeCell ref="V17:V20"/>
    <mergeCell ref="W17:W20"/>
    <mergeCell ref="R21:W21"/>
    <mergeCell ref="R22:U25"/>
    <mergeCell ref="V22:V25"/>
    <mergeCell ref="W22:W25"/>
    <mergeCell ref="B6:W6"/>
    <mergeCell ref="B7:W7"/>
    <mergeCell ref="B8:W8"/>
    <mergeCell ref="B9:W9"/>
    <mergeCell ref="B10:W10"/>
    <mergeCell ref="R16:W16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3"/>
  <sheetViews>
    <sheetView zoomScaleNormal="100" workbookViewId="0">
      <pane ySplit="10" topLeftCell="A11" activePane="bottomLeft" state="frozenSplit"/>
      <selection pane="bottomLeft"/>
    </sheetView>
  </sheetViews>
  <sheetFormatPr baseColWidth="10" defaultRowHeight="15" x14ac:dyDescent="0.25"/>
  <cols>
    <col min="1" max="1" width="3.7109375" style="1" customWidth="1"/>
    <col min="2" max="3" width="5.7109375" style="1" customWidth="1"/>
    <col min="4" max="5" width="2.7109375" style="1" customWidth="1"/>
    <col min="6" max="6" width="5.7109375" style="1" customWidth="1"/>
    <col min="7" max="7" width="3.7109375" style="1" customWidth="1"/>
    <col min="8" max="8" width="5.7109375" style="1" customWidth="1"/>
    <col min="9" max="10" width="2.7109375" style="1" customWidth="1"/>
    <col min="11" max="12" width="5.7109375" style="1" customWidth="1"/>
    <col min="13" max="13" width="11.42578125" style="1"/>
    <col min="14" max="14" width="8.7109375" style="1" customWidth="1"/>
    <col min="15" max="15" width="6.28515625" style="31" bestFit="1" customWidth="1"/>
    <col min="16" max="22" width="11.42578125" style="1"/>
    <col min="23" max="23" width="7.7109375" style="1" customWidth="1"/>
    <col min="24" max="16384" width="11.42578125" style="1"/>
  </cols>
  <sheetData>
    <row r="1" spans="2:23" ht="5.0999999999999996" customHeight="1" x14ac:dyDescent="0.25"/>
    <row r="6" spans="2:23" ht="15.75" x14ac:dyDescent="0.25">
      <c r="B6" s="38" t="s">
        <v>21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2:23" ht="15.75" x14ac:dyDescent="0.25">
      <c r="B7" s="38" t="s">
        <v>22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2:23" ht="15.75" x14ac:dyDescent="0.25">
      <c r="B8" s="38" t="s">
        <v>23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2:23" ht="5.0999999999999996" customHeight="1" thickBot="1" x14ac:dyDescent="0.3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2:23" ht="5.0999999999999996" customHeight="1" thickTop="1" x14ac:dyDescent="0.2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4" spans="2:23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53"/>
    </row>
    <row r="15" spans="2:23" x14ac:dyDescent="0.25">
      <c r="D15" s="2"/>
      <c r="E15" s="3"/>
      <c r="F15" s="73"/>
      <c r="G15" s="78"/>
      <c r="H15" s="75"/>
      <c r="I15" s="4"/>
      <c r="J15" s="5"/>
      <c r="M15" s="29" t="s">
        <v>4</v>
      </c>
      <c r="R15" s="81" t="s">
        <v>60</v>
      </c>
      <c r="S15" s="82"/>
      <c r="T15" s="82"/>
      <c r="U15" s="82"/>
      <c r="V15" s="82"/>
      <c r="W15" s="83"/>
    </row>
    <row r="16" spans="2:23" x14ac:dyDescent="0.25">
      <c r="D16" s="2"/>
      <c r="E16" s="3"/>
      <c r="F16" s="73"/>
      <c r="G16" s="78"/>
      <c r="H16" s="75"/>
      <c r="I16" s="4"/>
      <c r="J16" s="5"/>
      <c r="M16" s="29" t="s">
        <v>6</v>
      </c>
      <c r="N16" s="34">
        <v>7</v>
      </c>
      <c r="O16" s="35" t="s">
        <v>9</v>
      </c>
      <c r="R16" s="39" t="s">
        <v>41</v>
      </c>
      <c r="S16" s="39"/>
      <c r="T16" s="39"/>
      <c r="U16" s="39"/>
      <c r="V16" s="39"/>
      <c r="W16" s="39"/>
    </row>
    <row r="17" spans="1:23" x14ac:dyDescent="0.25">
      <c r="D17" s="2"/>
      <c r="E17" s="3"/>
      <c r="F17" s="73"/>
      <c r="G17" s="78"/>
      <c r="H17" s="75"/>
      <c r="I17" s="4"/>
      <c r="J17" s="5"/>
      <c r="M17" s="29" t="s">
        <v>5</v>
      </c>
      <c r="N17" s="33">
        <v>6.1840000000000002</v>
      </c>
      <c r="O17" s="35" t="s">
        <v>9</v>
      </c>
      <c r="R17" s="32"/>
      <c r="S17" s="32"/>
      <c r="T17" s="32"/>
      <c r="U17" s="32"/>
      <c r="V17" s="46">
        <f>(N17^2)/1029.4</f>
        <v>3.714965611035554E-2</v>
      </c>
      <c r="W17" s="43" t="s">
        <v>25</v>
      </c>
    </row>
    <row r="18" spans="1:23" x14ac:dyDescent="0.25">
      <c r="D18" s="2"/>
      <c r="E18" s="3"/>
      <c r="F18" s="73"/>
      <c r="G18" s="78"/>
      <c r="H18" s="75"/>
      <c r="I18" s="4"/>
      <c r="J18" s="5"/>
      <c r="Q18" s="1" t="s">
        <v>58</v>
      </c>
      <c r="R18" s="32"/>
      <c r="S18" s="32"/>
      <c r="T18" s="32"/>
      <c r="U18" s="32"/>
      <c r="V18" s="47"/>
      <c r="W18" s="44"/>
    </row>
    <row r="19" spans="1:23" ht="15.75" thickBot="1" x14ac:dyDescent="0.3">
      <c r="D19" s="6"/>
      <c r="E19" s="3"/>
      <c r="F19" s="73"/>
      <c r="G19" s="78"/>
      <c r="H19" s="75"/>
      <c r="I19" s="4"/>
      <c r="J19" s="7"/>
      <c r="M19" s="29"/>
      <c r="R19" s="32"/>
      <c r="S19" s="32"/>
      <c r="T19" s="32"/>
      <c r="U19" s="32"/>
      <c r="V19" s="47"/>
      <c r="W19" s="44"/>
    </row>
    <row r="20" spans="1:23" x14ac:dyDescent="0.25">
      <c r="E20" s="8"/>
      <c r="F20" s="73"/>
      <c r="G20" s="78"/>
      <c r="H20" s="75"/>
      <c r="I20" s="9"/>
      <c r="M20" s="29" t="s">
        <v>40</v>
      </c>
      <c r="R20" s="32"/>
      <c r="S20" s="32"/>
      <c r="T20" s="32"/>
      <c r="U20" s="32"/>
      <c r="V20" s="48"/>
      <c r="W20" s="45"/>
    </row>
    <row r="21" spans="1:23" x14ac:dyDescent="0.25">
      <c r="E21" s="8"/>
      <c r="F21" s="73"/>
      <c r="G21" s="78"/>
      <c r="H21" s="75"/>
      <c r="I21" s="9"/>
      <c r="M21" s="29" t="s">
        <v>6</v>
      </c>
      <c r="N21" s="34">
        <v>3.5</v>
      </c>
      <c r="O21" s="35" t="s">
        <v>9</v>
      </c>
      <c r="R21" s="39" t="s">
        <v>43</v>
      </c>
      <c r="S21" s="39"/>
      <c r="T21" s="39"/>
      <c r="U21" s="39"/>
      <c r="V21" s="39"/>
      <c r="W21" s="39"/>
    </row>
    <row r="22" spans="1:23" x14ac:dyDescent="0.25">
      <c r="E22" s="8"/>
      <c r="F22" s="73"/>
      <c r="G22" s="78"/>
      <c r="H22" s="75"/>
      <c r="I22" s="9"/>
      <c r="M22" s="29" t="s">
        <v>5</v>
      </c>
      <c r="N22" s="52">
        <v>2.7639999999999998</v>
      </c>
      <c r="O22" s="35" t="s">
        <v>9</v>
      </c>
      <c r="R22" s="32"/>
      <c r="S22" s="32"/>
      <c r="T22" s="32"/>
      <c r="U22" s="32"/>
      <c r="V22" s="46">
        <f>(N22^2)/1029.4</f>
        <v>7.421503788614725E-3</v>
      </c>
      <c r="W22" s="43" t="s">
        <v>33</v>
      </c>
    </row>
    <row r="23" spans="1:23" x14ac:dyDescent="0.25">
      <c r="E23" s="8"/>
      <c r="F23" s="73"/>
      <c r="G23" s="78"/>
      <c r="H23" s="75"/>
      <c r="I23" s="9"/>
      <c r="M23" s="29"/>
      <c r="R23" s="32"/>
      <c r="S23" s="32"/>
      <c r="T23" s="32"/>
      <c r="U23" s="32"/>
      <c r="V23" s="47"/>
      <c r="W23" s="44"/>
    </row>
    <row r="24" spans="1:23" x14ac:dyDescent="0.25">
      <c r="E24" s="8"/>
      <c r="F24" s="73"/>
      <c r="G24" s="78"/>
      <c r="H24" s="75"/>
      <c r="I24" s="9"/>
      <c r="M24" s="29"/>
      <c r="R24" s="32"/>
      <c r="S24" s="32"/>
      <c r="T24" s="32"/>
      <c r="U24" s="32"/>
      <c r="V24" s="47"/>
      <c r="W24" s="44"/>
    </row>
    <row r="25" spans="1:23" x14ac:dyDescent="0.25">
      <c r="E25" s="8"/>
      <c r="F25" s="73"/>
      <c r="G25" s="78"/>
      <c r="H25" s="75"/>
      <c r="I25" s="9"/>
      <c r="L25" s="30"/>
      <c r="M25" s="29" t="s">
        <v>76</v>
      </c>
      <c r="R25" s="32"/>
      <c r="S25" s="32"/>
      <c r="T25" s="32"/>
      <c r="U25" s="32"/>
      <c r="V25" s="48"/>
      <c r="W25" s="45"/>
    </row>
    <row r="26" spans="1:23" x14ac:dyDescent="0.25">
      <c r="E26" s="8"/>
      <c r="F26" s="73"/>
      <c r="G26" s="78"/>
      <c r="H26" s="75"/>
      <c r="I26" s="9"/>
      <c r="M26" s="29" t="s">
        <v>15</v>
      </c>
      <c r="N26" s="33">
        <v>8.9</v>
      </c>
      <c r="O26" s="35" t="s">
        <v>18</v>
      </c>
      <c r="R26" s="39" t="s">
        <v>26</v>
      </c>
      <c r="S26" s="39"/>
      <c r="T26" s="39"/>
      <c r="U26" s="39"/>
      <c r="V26" s="39"/>
      <c r="W26" s="39"/>
    </row>
    <row r="27" spans="1:23" x14ac:dyDescent="0.25">
      <c r="C27" s="29" t="s">
        <v>45</v>
      </c>
      <c r="E27" s="8"/>
      <c r="F27" s="58"/>
      <c r="G27" s="59"/>
      <c r="H27" s="60"/>
      <c r="I27" s="9"/>
      <c r="R27" s="32"/>
      <c r="S27" s="32"/>
      <c r="T27" s="32"/>
      <c r="U27" s="32"/>
      <c r="V27" s="46">
        <f>((N17^2)-(N21^2))/1029.4</f>
        <v>2.524952010880124E-2</v>
      </c>
      <c r="W27" s="43" t="s">
        <v>25</v>
      </c>
    </row>
    <row r="28" spans="1:23" x14ac:dyDescent="0.25">
      <c r="A28" s="92" t="s">
        <v>80</v>
      </c>
      <c r="B28" s="92"/>
      <c r="C28" s="94">
        <v>7820</v>
      </c>
      <c r="D28" s="95" t="s">
        <v>10</v>
      </c>
      <c r="E28" s="8"/>
      <c r="F28" s="58"/>
      <c r="G28" s="59"/>
      <c r="H28" s="60"/>
      <c r="I28" s="9"/>
      <c r="M28" s="29" t="s">
        <v>47</v>
      </c>
      <c r="N28" s="33">
        <v>5</v>
      </c>
      <c r="O28" s="35" t="s">
        <v>33</v>
      </c>
      <c r="Q28"/>
      <c r="R28" s="32"/>
      <c r="S28" s="32"/>
      <c r="T28" s="32"/>
      <c r="U28" s="32"/>
      <c r="V28" s="47"/>
      <c r="W28" s="44"/>
    </row>
    <row r="29" spans="1:23" ht="15" customHeight="1" x14ac:dyDescent="0.25">
      <c r="A29" s="92"/>
      <c r="B29" s="92"/>
      <c r="C29" s="94"/>
      <c r="D29" s="95"/>
      <c r="E29" s="8"/>
      <c r="F29" s="58"/>
      <c r="G29" s="59"/>
      <c r="H29" s="60"/>
      <c r="I29" s="9"/>
      <c r="R29" s="32"/>
      <c r="S29" s="32"/>
      <c r="T29" s="32"/>
      <c r="U29" s="32"/>
      <c r="V29" s="47"/>
      <c r="W29" s="44"/>
    </row>
    <row r="30" spans="1:23" x14ac:dyDescent="0.25">
      <c r="E30" s="80"/>
      <c r="F30" s="91"/>
      <c r="G30" s="62"/>
      <c r="H30" s="62"/>
      <c r="I30" s="79"/>
      <c r="M30" s="29" t="s">
        <v>46</v>
      </c>
      <c r="N30" s="33">
        <v>70</v>
      </c>
      <c r="O30" s="35" t="s">
        <v>10</v>
      </c>
      <c r="R30" s="32"/>
      <c r="S30" s="32"/>
      <c r="T30" s="32"/>
      <c r="U30" s="32"/>
      <c r="V30" s="48"/>
      <c r="W30" s="45"/>
    </row>
    <row r="31" spans="1:23" x14ac:dyDescent="0.25">
      <c r="C31" s="30" t="s">
        <v>44</v>
      </c>
      <c r="E31" s="80"/>
      <c r="F31" s="98"/>
      <c r="G31" s="62"/>
      <c r="H31" s="99"/>
      <c r="I31" s="79"/>
      <c r="M31" s="29" t="s">
        <v>59</v>
      </c>
      <c r="N31" s="33">
        <v>5</v>
      </c>
      <c r="O31" s="35" t="s">
        <v>33</v>
      </c>
      <c r="R31" s="39" t="s">
        <v>42</v>
      </c>
      <c r="S31" s="39"/>
      <c r="T31" s="39"/>
      <c r="U31" s="39"/>
      <c r="V31" s="39"/>
      <c r="W31" s="39"/>
    </row>
    <row r="32" spans="1:23" ht="15.75" customHeight="1" thickBot="1" x14ac:dyDescent="0.3">
      <c r="A32" s="93"/>
      <c r="B32" s="93"/>
      <c r="C32" s="96"/>
      <c r="D32" s="97"/>
      <c r="E32" s="80"/>
      <c r="F32" s="91"/>
      <c r="G32" s="64"/>
      <c r="H32" s="62"/>
      <c r="I32" s="79"/>
      <c r="M32" s="29"/>
      <c r="R32" s="32"/>
      <c r="S32" s="32"/>
      <c r="T32" s="32"/>
      <c r="U32" s="32"/>
      <c r="V32" s="40">
        <f>(V17*N30)+N31</f>
        <v>7.6004759277248883</v>
      </c>
      <c r="W32" s="43" t="s">
        <v>33</v>
      </c>
    </row>
    <row r="33" spans="1:23" x14ac:dyDescent="0.25">
      <c r="A33" s="92" t="s">
        <v>81</v>
      </c>
      <c r="B33" s="92"/>
      <c r="C33" s="100">
        <v>7830</v>
      </c>
      <c r="D33" s="101" t="s">
        <v>10</v>
      </c>
      <c r="E33" s="8"/>
      <c r="F33" s="73"/>
      <c r="G33" s="74"/>
      <c r="H33" s="75"/>
      <c r="I33" s="9"/>
      <c r="M33" s="29" t="s">
        <v>49</v>
      </c>
      <c r="N33" s="33">
        <v>7840</v>
      </c>
      <c r="O33" s="35" t="s">
        <v>10</v>
      </c>
      <c r="Q33"/>
      <c r="R33" s="32"/>
      <c r="S33" s="32"/>
      <c r="T33" s="32"/>
      <c r="U33" s="32"/>
      <c r="V33" s="41"/>
      <c r="W33" s="44"/>
    </row>
    <row r="34" spans="1:23" ht="15" customHeight="1" thickBot="1" x14ac:dyDescent="0.3">
      <c r="A34" s="92"/>
      <c r="B34" s="92"/>
      <c r="C34" s="100"/>
      <c r="D34" s="101"/>
      <c r="E34" s="8"/>
      <c r="F34" s="73"/>
      <c r="G34" s="74"/>
      <c r="H34" s="75"/>
      <c r="I34" s="9"/>
      <c r="M34" s="29"/>
      <c r="R34" s="32"/>
      <c r="S34" s="32"/>
      <c r="T34" s="32"/>
      <c r="U34" s="32"/>
      <c r="V34" s="41"/>
      <c r="W34" s="44"/>
    </row>
    <row r="35" spans="1:23" ht="4.5" customHeight="1" thickBot="1" x14ac:dyDescent="0.3">
      <c r="E35" s="8"/>
      <c r="F35" s="55"/>
      <c r="G35" s="57"/>
      <c r="H35" s="56"/>
      <c r="I35" s="9"/>
      <c r="M35" s="29" t="s">
        <v>14</v>
      </c>
      <c r="R35" s="32"/>
      <c r="S35" s="32"/>
      <c r="T35" s="32"/>
      <c r="U35" s="32"/>
      <c r="V35" s="42"/>
      <c r="W35" s="45"/>
    </row>
    <row r="36" spans="1:23" x14ac:dyDescent="0.25">
      <c r="A36" s="93"/>
      <c r="B36" s="93"/>
      <c r="C36" s="96"/>
      <c r="D36" s="97"/>
      <c r="E36" s="8"/>
      <c r="F36" s="3"/>
      <c r="G36" s="20"/>
      <c r="H36" s="54"/>
      <c r="I36" s="9"/>
      <c r="M36" s="29" t="s">
        <v>14</v>
      </c>
      <c r="R36" s="39" t="s">
        <v>51</v>
      </c>
      <c r="S36" s="39"/>
      <c r="T36" s="39"/>
      <c r="U36" s="39"/>
      <c r="V36" s="39"/>
      <c r="W36" s="39"/>
    </row>
    <row r="37" spans="1:23" x14ac:dyDescent="0.25">
      <c r="A37" s="93"/>
      <c r="B37" s="93"/>
      <c r="C37" s="96"/>
      <c r="D37" s="97"/>
      <c r="E37" s="8"/>
      <c r="F37" s="3"/>
      <c r="G37" s="20"/>
      <c r="H37" s="54"/>
      <c r="I37" s="9"/>
      <c r="M37" s="29" t="s">
        <v>15</v>
      </c>
      <c r="N37" s="33">
        <v>15.8</v>
      </c>
      <c r="O37" s="35" t="s">
        <v>18</v>
      </c>
      <c r="R37" s="32"/>
      <c r="S37" s="32"/>
      <c r="T37" s="32"/>
      <c r="U37" s="32"/>
      <c r="V37" s="40">
        <f>V32/(V22+V27)</f>
        <v>232.63660029724471</v>
      </c>
      <c r="W37" s="43" t="s">
        <v>10</v>
      </c>
    </row>
    <row r="38" spans="1:23" ht="15.75" thickBot="1" x14ac:dyDescent="0.3">
      <c r="A38" s="93"/>
      <c r="B38" s="93"/>
      <c r="C38" s="96"/>
      <c r="D38" s="97"/>
      <c r="E38" s="19"/>
      <c r="F38" s="3"/>
      <c r="G38" s="20"/>
      <c r="H38" s="54"/>
      <c r="I38" s="7"/>
      <c r="M38" s="29" t="s">
        <v>16</v>
      </c>
      <c r="N38" s="33">
        <v>1.1499999999999999</v>
      </c>
      <c r="O38" s="35" t="s">
        <v>19</v>
      </c>
      <c r="Q38"/>
      <c r="R38" s="32"/>
      <c r="S38" s="32"/>
      <c r="T38" s="32"/>
      <c r="U38" s="32"/>
      <c r="V38" s="41"/>
      <c r="W38" s="44"/>
    </row>
    <row r="39" spans="1:23" x14ac:dyDescent="0.25">
      <c r="E39" s="8"/>
      <c r="F39" s="20"/>
      <c r="G39" s="20"/>
      <c r="H39" s="20"/>
      <c r="I39" s="9"/>
      <c r="M39" s="29" t="s">
        <v>17</v>
      </c>
      <c r="N39" s="33">
        <v>5</v>
      </c>
      <c r="O39" s="35" t="s">
        <v>20</v>
      </c>
      <c r="R39" s="32"/>
      <c r="S39" s="32"/>
      <c r="T39" s="32"/>
      <c r="U39" s="32"/>
      <c r="V39" s="41"/>
      <c r="W39" s="44"/>
    </row>
    <row r="40" spans="1:23" x14ac:dyDescent="0.25">
      <c r="E40" s="21"/>
      <c r="F40" s="22"/>
      <c r="G40" s="22"/>
      <c r="H40" s="22"/>
      <c r="I40" s="23"/>
      <c r="M40" s="29"/>
      <c r="R40" s="32"/>
      <c r="S40" s="32"/>
      <c r="T40" s="32"/>
      <c r="U40" s="32"/>
      <c r="V40" s="42"/>
      <c r="W40" s="45"/>
    </row>
    <row r="41" spans="1:23" x14ac:dyDescent="0.25">
      <c r="R41" s="39" t="s">
        <v>54</v>
      </c>
      <c r="S41" s="39"/>
      <c r="T41" s="39"/>
      <c r="U41" s="39"/>
      <c r="V41" s="39"/>
      <c r="W41" s="39"/>
    </row>
    <row r="42" spans="1:23" x14ac:dyDescent="0.25">
      <c r="Q42" s="65"/>
      <c r="R42" s="32"/>
      <c r="S42" s="32"/>
      <c r="T42" s="32"/>
      <c r="U42" s="32"/>
      <c r="V42" s="40">
        <f>N28/V27</f>
        <v>198.02356553529694</v>
      </c>
      <c r="W42" s="43" t="s">
        <v>10</v>
      </c>
    </row>
    <row r="43" spans="1:23" x14ac:dyDescent="0.25">
      <c r="Q43"/>
      <c r="R43" s="32"/>
      <c r="S43" s="32"/>
      <c r="T43" s="32"/>
      <c r="U43" s="32"/>
      <c r="V43" s="41"/>
      <c r="W43" s="44"/>
    </row>
    <row r="44" spans="1:23" x14ac:dyDescent="0.25">
      <c r="R44" s="32"/>
      <c r="S44" s="32"/>
      <c r="T44" s="32"/>
      <c r="U44" s="32"/>
      <c r="V44" s="41"/>
      <c r="W44" s="44"/>
    </row>
    <row r="45" spans="1:23" x14ac:dyDescent="0.25">
      <c r="R45" s="32"/>
      <c r="S45" s="32"/>
      <c r="T45" s="32"/>
      <c r="U45" s="32"/>
      <c r="V45" s="42"/>
      <c r="W45" s="45"/>
    </row>
    <row r="46" spans="1:23" x14ac:dyDescent="0.25">
      <c r="R46" s="39" t="s">
        <v>48</v>
      </c>
      <c r="S46" s="39"/>
      <c r="T46" s="39"/>
      <c r="U46" s="39"/>
      <c r="V46" s="39"/>
      <c r="W46" s="39"/>
    </row>
    <row r="47" spans="1:23" x14ac:dyDescent="0.25">
      <c r="R47" s="32"/>
      <c r="S47" s="32"/>
      <c r="T47" s="32"/>
      <c r="U47" s="32"/>
      <c r="V47" s="40">
        <f>V22*V42</f>
        <v>1.4696326418552026</v>
      </c>
      <c r="W47" s="43" t="s">
        <v>33</v>
      </c>
    </row>
    <row r="48" spans="1:23" x14ac:dyDescent="0.25">
      <c r="Q48"/>
      <c r="R48" s="32"/>
      <c r="S48" s="32"/>
      <c r="T48" s="32"/>
      <c r="U48" s="32"/>
      <c r="V48" s="41"/>
      <c r="W48" s="44"/>
    </row>
    <row r="49" spans="16:23" x14ac:dyDescent="0.25">
      <c r="R49" s="32"/>
      <c r="S49" s="32"/>
      <c r="T49" s="32"/>
      <c r="U49" s="32"/>
      <c r="V49" s="41"/>
      <c r="W49" s="44"/>
    </row>
    <row r="50" spans="16:23" x14ac:dyDescent="0.25">
      <c r="R50" s="32"/>
      <c r="S50" s="32"/>
      <c r="T50" s="32"/>
      <c r="U50" s="32"/>
      <c r="V50" s="42"/>
      <c r="W50" s="45"/>
    </row>
    <row r="51" spans="16:23" x14ac:dyDescent="0.25">
      <c r="R51" s="39" t="s">
        <v>50</v>
      </c>
      <c r="S51" s="39"/>
      <c r="T51" s="39"/>
      <c r="U51" s="39"/>
      <c r="V51" s="39"/>
      <c r="W51" s="39"/>
    </row>
    <row r="52" spans="16:23" x14ac:dyDescent="0.25">
      <c r="Q52" s="65"/>
      <c r="R52" s="32"/>
      <c r="S52" s="32"/>
      <c r="T52" s="32"/>
      <c r="U52" s="32"/>
      <c r="V52" s="40">
        <f>N33-V37-V42</f>
        <v>7409.3398341674583</v>
      </c>
      <c r="W52" s="43" t="s">
        <v>33</v>
      </c>
    </row>
    <row r="53" spans="16:23" x14ac:dyDescent="0.25">
      <c r="Q53" s="66"/>
      <c r="R53" s="32"/>
      <c r="S53" s="32"/>
      <c r="T53" s="32"/>
      <c r="U53" s="32"/>
      <c r="V53" s="41"/>
      <c r="W53" s="44"/>
    </row>
    <row r="54" spans="16:23" x14ac:dyDescent="0.25">
      <c r="R54" s="32"/>
      <c r="S54" s="32"/>
      <c r="T54" s="32"/>
      <c r="U54" s="32"/>
      <c r="V54" s="41"/>
      <c r="W54" s="44"/>
    </row>
    <row r="55" spans="16:23" x14ac:dyDescent="0.25">
      <c r="R55" s="32"/>
      <c r="S55" s="32"/>
      <c r="T55" s="32"/>
      <c r="U55" s="32"/>
      <c r="V55" s="42"/>
      <c r="W55" s="45"/>
    </row>
    <row r="56" spans="16:23" x14ac:dyDescent="0.25">
      <c r="R56" s="39" t="s">
        <v>52</v>
      </c>
      <c r="S56" s="39"/>
      <c r="T56" s="39"/>
      <c r="U56" s="39"/>
      <c r="V56" s="39"/>
      <c r="W56" s="39"/>
    </row>
    <row r="57" spans="16:23" x14ac:dyDescent="0.25">
      <c r="R57" s="32"/>
      <c r="S57" s="32"/>
      <c r="T57" s="32"/>
      <c r="U57" s="32"/>
      <c r="V57" s="40">
        <f>V22*V52</f>
        <v>54.988443650407788</v>
      </c>
      <c r="W57" s="43" t="s">
        <v>33</v>
      </c>
    </row>
    <row r="58" spans="16:23" x14ac:dyDescent="0.25">
      <c r="R58" s="32"/>
      <c r="S58" s="32"/>
      <c r="T58" s="32"/>
      <c r="U58" s="32"/>
      <c r="V58" s="41"/>
      <c r="W58" s="44"/>
    </row>
    <row r="59" spans="16:23" x14ac:dyDescent="0.25">
      <c r="P59"/>
      <c r="Q59" s="65"/>
      <c r="R59" s="32"/>
      <c r="S59" s="32"/>
      <c r="T59" s="32"/>
      <c r="U59" s="32"/>
      <c r="V59" s="41"/>
      <c r="W59" s="44"/>
    </row>
    <row r="60" spans="16:23" x14ac:dyDescent="0.25">
      <c r="R60" s="32"/>
      <c r="S60" s="32"/>
      <c r="T60" s="32"/>
      <c r="U60" s="32"/>
      <c r="V60" s="42"/>
      <c r="W60" s="45"/>
    </row>
    <row r="61" spans="16:23" x14ac:dyDescent="0.25">
      <c r="R61" s="39" t="s">
        <v>53</v>
      </c>
      <c r="S61" s="39"/>
      <c r="T61" s="39"/>
      <c r="U61" s="39"/>
      <c r="V61" s="39"/>
      <c r="W61" s="39"/>
    </row>
    <row r="62" spans="16:23" x14ac:dyDescent="0.25">
      <c r="Q62"/>
      <c r="R62" s="32"/>
      <c r="S62" s="32"/>
      <c r="T62" s="32"/>
      <c r="U62" s="32"/>
      <c r="V62" s="40">
        <f>V57-2</f>
        <v>52.988443650407788</v>
      </c>
      <c r="W62" s="43" t="s">
        <v>33</v>
      </c>
    </row>
    <row r="63" spans="16:23" x14ac:dyDescent="0.25">
      <c r="R63" s="32"/>
      <c r="S63" s="32"/>
      <c r="T63" s="32"/>
      <c r="U63" s="32"/>
      <c r="V63" s="41"/>
      <c r="W63" s="44"/>
    </row>
    <row r="64" spans="16:23" x14ac:dyDescent="0.25">
      <c r="R64" s="32"/>
      <c r="S64" s="32"/>
      <c r="T64" s="32"/>
      <c r="U64" s="32"/>
      <c r="V64" s="41"/>
      <c r="W64" s="44"/>
    </row>
    <row r="65" spans="16:23" x14ac:dyDescent="0.25">
      <c r="R65" s="32"/>
      <c r="S65" s="32"/>
      <c r="T65" s="32"/>
      <c r="U65" s="32"/>
      <c r="V65" s="42"/>
      <c r="W65" s="45"/>
    </row>
    <row r="66" spans="16:23" x14ac:dyDescent="0.25">
      <c r="R66" s="39" t="s">
        <v>55</v>
      </c>
      <c r="S66" s="39"/>
      <c r="T66" s="39"/>
      <c r="U66" s="39"/>
      <c r="V66" s="39"/>
      <c r="W66" s="39"/>
    </row>
    <row r="67" spans="16:23" x14ac:dyDescent="0.25">
      <c r="P67"/>
      <c r="R67" s="32"/>
      <c r="S67" s="32"/>
      <c r="T67" s="32"/>
      <c r="U67" s="32"/>
      <c r="V67" s="40">
        <f>V62+V47</f>
        <v>54.458076292262987</v>
      </c>
      <c r="W67" s="43" t="s">
        <v>33</v>
      </c>
    </row>
    <row r="68" spans="16:23" x14ac:dyDescent="0.25">
      <c r="R68" s="32"/>
      <c r="S68" s="32"/>
      <c r="T68" s="32"/>
      <c r="U68" s="32"/>
      <c r="V68" s="41"/>
      <c r="W68" s="44"/>
    </row>
    <row r="69" spans="16:23" x14ac:dyDescent="0.25">
      <c r="R69" s="32"/>
      <c r="S69" s="32"/>
      <c r="T69" s="32"/>
      <c r="U69" s="32"/>
      <c r="V69" s="41"/>
      <c r="W69" s="44"/>
    </row>
    <row r="70" spans="16:23" x14ac:dyDescent="0.25">
      <c r="R70" s="32"/>
      <c r="S70" s="32"/>
      <c r="T70" s="32"/>
      <c r="U70" s="32"/>
      <c r="V70" s="42"/>
      <c r="W70" s="45"/>
    </row>
    <row r="71" spans="16:23" x14ac:dyDescent="0.25">
      <c r="R71" s="39" t="s">
        <v>56</v>
      </c>
      <c r="S71" s="39"/>
      <c r="T71" s="39"/>
      <c r="U71" s="39"/>
      <c r="V71" s="39"/>
      <c r="W71" s="39"/>
    </row>
    <row r="72" spans="16:23" x14ac:dyDescent="0.25">
      <c r="R72" s="32"/>
      <c r="S72" s="32"/>
      <c r="T72" s="32"/>
      <c r="U72" s="32"/>
      <c r="V72" s="49">
        <f>INT((V32*5.615)/N38)+1</f>
        <v>38</v>
      </c>
      <c r="W72" s="43" t="s">
        <v>37</v>
      </c>
    </row>
    <row r="73" spans="16:23" x14ac:dyDescent="0.25">
      <c r="R73" s="32"/>
      <c r="S73" s="32"/>
      <c r="T73" s="32"/>
      <c r="U73" s="32"/>
      <c r="V73" s="50"/>
      <c r="W73" s="44"/>
    </row>
    <row r="74" spans="16:23" x14ac:dyDescent="0.25">
      <c r="R74" s="32"/>
      <c r="S74" s="32"/>
      <c r="T74" s="32"/>
      <c r="U74" s="32"/>
      <c r="V74" s="50"/>
      <c r="W74" s="44"/>
    </row>
    <row r="75" spans="16:23" x14ac:dyDescent="0.25">
      <c r="R75" s="32"/>
      <c r="S75" s="32"/>
      <c r="T75" s="32"/>
      <c r="U75" s="32"/>
      <c r="V75" s="51"/>
      <c r="W75" s="45"/>
    </row>
    <row r="76" spans="16:23" x14ac:dyDescent="0.25">
      <c r="R76" s="39" t="s">
        <v>57</v>
      </c>
      <c r="S76" s="39"/>
      <c r="T76" s="39"/>
      <c r="U76" s="39"/>
      <c r="V76" s="39"/>
      <c r="W76" s="39"/>
    </row>
    <row r="77" spans="16:23" x14ac:dyDescent="0.25">
      <c r="R77" s="32"/>
      <c r="S77" s="32"/>
      <c r="T77" s="32"/>
      <c r="U77" s="32"/>
      <c r="V77" s="40">
        <f>(N39*V72)/42</f>
        <v>4.5238095238095237</v>
      </c>
      <c r="W77" s="43" t="s">
        <v>33</v>
      </c>
    </row>
    <row r="78" spans="16:23" x14ac:dyDescent="0.25">
      <c r="R78" s="32"/>
      <c r="S78" s="32"/>
      <c r="T78" s="32"/>
      <c r="U78" s="32"/>
      <c r="V78" s="41"/>
      <c r="W78" s="44"/>
    </row>
    <row r="79" spans="16:23" x14ac:dyDescent="0.25">
      <c r="R79" s="32"/>
      <c r="S79" s="32"/>
      <c r="T79" s="32"/>
      <c r="U79" s="32"/>
      <c r="V79" s="41"/>
      <c r="W79" s="44"/>
    </row>
    <row r="80" spans="16:23" x14ac:dyDescent="0.25">
      <c r="R80" s="32"/>
      <c r="S80" s="32"/>
      <c r="T80" s="32"/>
      <c r="U80" s="32"/>
      <c r="V80" s="42"/>
      <c r="W80" s="45"/>
    </row>
    <row r="82" spans="16:23" x14ac:dyDescent="0.25">
      <c r="R82" s="81" t="s">
        <v>61</v>
      </c>
      <c r="S82" s="82"/>
      <c r="T82" s="82"/>
      <c r="U82" s="82"/>
      <c r="V82" s="82"/>
      <c r="W82" s="83"/>
    </row>
    <row r="83" spans="16:23" x14ac:dyDescent="0.25">
      <c r="R83" s="39" t="s">
        <v>62</v>
      </c>
      <c r="S83" s="39"/>
      <c r="T83" s="39"/>
      <c r="U83" s="39"/>
      <c r="V83" s="39"/>
      <c r="W83" s="39"/>
    </row>
    <row r="84" spans="16:23" x14ac:dyDescent="0.25">
      <c r="P84"/>
      <c r="R84" s="32"/>
      <c r="S84" s="32"/>
      <c r="T84" s="32"/>
      <c r="U84" s="32"/>
      <c r="V84" s="40">
        <f>V32/V17</f>
        <v>204.59074789675483</v>
      </c>
      <c r="W84" s="43" t="s">
        <v>10</v>
      </c>
    </row>
    <row r="85" spans="16:23" x14ac:dyDescent="0.25">
      <c r="R85" s="32"/>
      <c r="S85" s="32"/>
      <c r="T85" s="32"/>
      <c r="U85" s="32"/>
      <c r="V85" s="41"/>
      <c r="W85" s="44"/>
    </row>
    <row r="86" spans="16:23" x14ac:dyDescent="0.25">
      <c r="R86" s="32"/>
      <c r="S86" s="32"/>
      <c r="T86" s="32"/>
      <c r="U86" s="32"/>
      <c r="V86" s="41"/>
      <c r="W86" s="44"/>
    </row>
    <row r="87" spans="16:23" x14ac:dyDescent="0.25">
      <c r="R87" s="32"/>
      <c r="S87" s="32"/>
      <c r="T87" s="32"/>
      <c r="U87" s="32"/>
      <c r="V87" s="42"/>
      <c r="W87" s="45"/>
    </row>
    <row r="88" spans="16:23" x14ac:dyDescent="0.25">
      <c r="R88" s="39" t="s">
        <v>63</v>
      </c>
      <c r="S88" s="39"/>
      <c r="T88" s="39"/>
      <c r="U88" s="39"/>
      <c r="V88" s="39"/>
      <c r="W88" s="39"/>
    </row>
    <row r="89" spans="16:23" x14ac:dyDescent="0.25">
      <c r="R89" s="32"/>
      <c r="S89" s="32"/>
      <c r="T89" s="32"/>
      <c r="U89" s="32"/>
      <c r="V89" s="40">
        <f>(N28+V47)/V17</f>
        <v>174.15053917690989</v>
      </c>
      <c r="W89" s="43" t="s">
        <v>10</v>
      </c>
    </row>
    <row r="90" spans="16:23" x14ac:dyDescent="0.25">
      <c r="R90" s="32"/>
      <c r="S90" s="32"/>
      <c r="T90" s="32"/>
      <c r="U90" s="32"/>
      <c r="V90" s="41"/>
      <c r="W90" s="44"/>
    </row>
    <row r="91" spans="16:23" x14ac:dyDescent="0.25">
      <c r="R91" s="32"/>
      <c r="S91" s="32"/>
      <c r="T91" s="32"/>
      <c r="U91" s="32"/>
      <c r="V91" s="41"/>
      <c r="W91" s="44"/>
    </row>
    <row r="92" spans="16:23" x14ac:dyDescent="0.25">
      <c r="Q92"/>
      <c r="R92" s="32"/>
      <c r="S92" s="32"/>
      <c r="T92" s="32"/>
      <c r="U92" s="32"/>
      <c r="V92" s="42"/>
      <c r="W92" s="45"/>
    </row>
    <row r="93" spans="16:23" x14ac:dyDescent="0.25">
      <c r="R93" s="39" t="s">
        <v>64</v>
      </c>
      <c r="S93" s="39"/>
      <c r="T93" s="39"/>
      <c r="U93" s="39"/>
      <c r="V93" s="39"/>
      <c r="W93" s="39"/>
    </row>
    <row r="94" spans="16:23" x14ac:dyDescent="0.25">
      <c r="R94" s="32"/>
      <c r="S94" s="32"/>
      <c r="T94" s="32"/>
      <c r="U94" s="32"/>
      <c r="V94" s="40">
        <f>N33-V84-V89</f>
        <v>7461.2587129263356</v>
      </c>
      <c r="W94" s="43" t="s">
        <v>10</v>
      </c>
    </row>
    <row r="95" spans="16:23" x14ac:dyDescent="0.25">
      <c r="R95" s="32"/>
      <c r="S95" s="32"/>
      <c r="T95" s="32"/>
      <c r="U95" s="32"/>
      <c r="V95" s="41"/>
      <c r="W95" s="44"/>
    </row>
    <row r="96" spans="16:23" x14ac:dyDescent="0.25">
      <c r="P96"/>
      <c r="R96" s="32"/>
      <c r="S96" s="32"/>
      <c r="T96" s="32"/>
      <c r="U96" s="32"/>
      <c r="V96" s="41"/>
      <c r="W96" s="44"/>
    </row>
    <row r="97" spans="16:23" x14ac:dyDescent="0.25">
      <c r="R97" s="32"/>
      <c r="S97" s="32"/>
      <c r="T97" s="32"/>
      <c r="U97" s="32"/>
      <c r="V97" s="42"/>
      <c r="W97" s="45"/>
    </row>
    <row r="99" spans="16:23" x14ac:dyDescent="0.25">
      <c r="R99" s="81" t="s">
        <v>65</v>
      </c>
      <c r="S99" s="82"/>
      <c r="T99" s="82"/>
      <c r="U99" s="82"/>
      <c r="V99" s="82"/>
      <c r="W99" s="83"/>
    </row>
    <row r="100" spans="16:23" x14ac:dyDescent="0.25">
      <c r="R100" s="39" t="s">
        <v>66</v>
      </c>
      <c r="S100" s="39"/>
      <c r="T100" s="39"/>
      <c r="U100" s="39"/>
      <c r="V100" s="39"/>
      <c r="W100" s="39"/>
    </row>
    <row r="101" spans="16:23" x14ac:dyDescent="0.25">
      <c r="R101" s="32"/>
      <c r="S101" s="32"/>
      <c r="T101" s="32"/>
      <c r="U101" s="32"/>
      <c r="V101" s="40">
        <f>(V32-N31)/V17</f>
        <v>70.000000000000014</v>
      </c>
      <c r="W101" s="43" t="s">
        <v>10</v>
      </c>
    </row>
    <row r="102" spans="16:23" x14ac:dyDescent="0.25">
      <c r="R102" s="32"/>
      <c r="S102" s="32"/>
      <c r="T102" s="32"/>
      <c r="U102" s="32"/>
      <c r="V102" s="41"/>
      <c r="W102" s="44"/>
    </row>
    <row r="103" spans="16:23" x14ac:dyDescent="0.25">
      <c r="R103" s="32"/>
      <c r="S103" s="32"/>
      <c r="T103" s="32"/>
      <c r="U103" s="32"/>
      <c r="V103" s="41"/>
      <c r="W103" s="44"/>
    </row>
    <row r="104" spans="16:23" x14ac:dyDescent="0.25">
      <c r="R104" s="32"/>
      <c r="S104" s="32"/>
      <c r="T104" s="32"/>
      <c r="U104" s="32"/>
      <c r="V104" s="42"/>
      <c r="W104" s="45"/>
    </row>
    <row r="105" spans="16:23" x14ac:dyDescent="0.25">
      <c r="P105"/>
      <c r="R105" s="39" t="s">
        <v>67</v>
      </c>
      <c r="S105" s="39"/>
      <c r="T105" s="39"/>
      <c r="U105" s="39"/>
      <c r="V105" s="39"/>
      <c r="W105" s="39"/>
    </row>
    <row r="106" spans="16:23" x14ac:dyDescent="0.25">
      <c r="R106" s="32"/>
      <c r="S106" s="32"/>
      <c r="T106" s="32"/>
      <c r="U106" s="32"/>
      <c r="V106" s="40">
        <f>V89</f>
        <v>174.15053917690989</v>
      </c>
      <c r="W106" s="43" t="s">
        <v>10</v>
      </c>
    </row>
    <row r="107" spans="16:23" x14ac:dyDescent="0.25">
      <c r="Q107"/>
      <c r="R107" s="32"/>
      <c r="S107" s="32"/>
      <c r="T107" s="32"/>
      <c r="U107" s="32"/>
      <c r="V107" s="41"/>
      <c r="W107" s="44"/>
    </row>
    <row r="108" spans="16:23" x14ac:dyDescent="0.25">
      <c r="R108" s="32"/>
      <c r="S108" s="32"/>
      <c r="T108" s="32"/>
      <c r="U108" s="32"/>
      <c r="V108" s="41"/>
      <c r="W108" s="44"/>
    </row>
    <row r="109" spans="16:23" x14ac:dyDescent="0.25">
      <c r="R109" s="32"/>
      <c r="S109" s="32"/>
      <c r="T109" s="32"/>
      <c r="U109" s="32"/>
      <c r="V109" s="42"/>
      <c r="W109" s="45"/>
    </row>
    <row r="110" spans="16:23" x14ac:dyDescent="0.25">
      <c r="R110" s="39" t="s">
        <v>68</v>
      </c>
      <c r="S110" s="39"/>
      <c r="T110" s="39"/>
      <c r="U110" s="39"/>
      <c r="V110" s="39"/>
      <c r="W110" s="39"/>
    </row>
    <row r="111" spans="16:23" x14ac:dyDescent="0.25">
      <c r="R111" s="32"/>
      <c r="S111" s="32"/>
      <c r="T111" s="32"/>
      <c r="U111" s="32"/>
      <c r="V111" s="40">
        <f>N33-V101-V106</f>
        <v>7595.8494608230903</v>
      </c>
      <c r="W111" s="43" t="s">
        <v>10</v>
      </c>
    </row>
    <row r="112" spans="16:23" x14ac:dyDescent="0.25">
      <c r="R112" s="32"/>
      <c r="S112" s="32"/>
      <c r="T112" s="32"/>
      <c r="U112" s="32"/>
      <c r="V112" s="41"/>
      <c r="W112" s="44"/>
    </row>
    <row r="113" spans="13:23" x14ac:dyDescent="0.25">
      <c r="P113"/>
      <c r="R113" s="32"/>
      <c r="S113" s="32"/>
      <c r="T113" s="32"/>
      <c r="U113" s="32"/>
      <c r="V113" s="41"/>
      <c r="W113" s="44"/>
    </row>
    <row r="114" spans="13:23" x14ac:dyDescent="0.25">
      <c r="R114" s="32"/>
      <c r="S114" s="32"/>
      <c r="T114" s="32"/>
      <c r="U114" s="32"/>
      <c r="V114" s="42"/>
      <c r="W114" s="45"/>
    </row>
    <row r="116" spans="13:23" x14ac:dyDescent="0.25">
      <c r="R116" s="81" t="s">
        <v>69</v>
      </c>
      <c r="S116" s="82"/>
      <c r="T116" s="82"/>
      <c r="U116" s="82"/>
      <c r="V116" s="82"/>
      <c r="W116" s="83"/>
    </row>
    <row r="117" spans="13:23" x14ac:dyDescent="0.25">
      <c r="R117" s="39" t="s">
        <v>70</v>
      </c>
      <c r="S117" s="39"/>
      <c r="T117" s="39"/>
      <c r="U117" s="39"/>
      <c r="V117" s="39"/>
      <c r="W117" s="39"/>
    </row>
    <row r="118" spans="13:23" x14ac:dyDescent="0.25">
      <c r="R118" s="84" t="s">
        <v>72</v>
      </c>
      <c r="S118" s="85"/>
      <c r="T118" s="85"/>
      <c r="U118" s="86"/>
      <c r="V118" s="87">
        <v>0.8</v>
      </c>
      <c r="W118" s="88" t="s">
        <v>73</v>
      </c>
    </row>
    <row r="119" spans="13:23" x14ac:dyDescent="0.25">
      <c r="R119" s="84" t="s">
        <v>74</v>
      </c>
      <c r="S119" s="85"/>
      <c r="T119" s="85"/>
      <c r="U119" s="86"/>
      <c r="V119" s="87">
        <f>C28</f>
        <v>7820</v>
      </c>
      <c r="W119" s="88" t="s">
        <v>10</v>
      </c>
    </row>
    <row r="120" spans="13:23" x14ac:dyDescent="0.25">
      <c r="P120"/>
      <c r="R120" s="32"/>
      <c r="S120" s="32"/>
      <c r="T120" s="32"/>
      <c r="U120" s="32"/>
      <c r="V120" s="40">
        <f>V118*V119</f>
        <v>6256</v>
      </c>
      <c r="W120" s="43" t="s">
        <v>71</v>
      </c>
    </row>
    <row r="121" spans="13:23" x14ac:dyDescent="0.25">
      <c r="Q121"/>
      <c r="R121" s="32"/>
      <c r="S121" s="32"/>
      <c r="T121" s="32"/>
      <c r="U121" s="32"/>
      <c r="V121" s="41"/>
      <c r="W121" s="44"/>
    </row>
    <row r="122" spans="13:23" x14ac:dyDescent="0.25">
      <c r="R122" s="32"/>
      <c r="S122" s="32"/>
      <c r="T122" s="32"/>
      <c r="U122" s="32"/>
      <c r="V122" s="41"/>
      <c r="W122" s="44"/>
    </row>
    <row r="123" spans="13:23" x14ac:dyDescent="0.25">
      <c r="R123" s="32"/>
      <c r="S123" s="32"/>
      <c r="T123" s="32"/>
      <c r="U123" s="32"/>
      <c r="V123" s="42"/>
      <c r="W123" s="45"/>
    </row>
    <row r="124" spans="13:23" x14ac:dyDescent="0.25">
      <c r="R124" s="39" t="s">
        <v>75</v>
      </c>
      <c r="S124" s="39"/>
      <c r="T124" s="39"/>
      <c r="U124" s="39"/>
      <c r="V124" s="39"/>
      <c r="W124" s="39"/>
    </row>
    <row r="125" spans="13:23" x14ac:dyDescent="0.25">
      <c r="R125" s="32"/>
      <c r="S125" s="32"/>
      <c r="T125" s="32"/>
      <c r="U125" s="32"/>
      <c r="V125" s="40">
        <f>(0.052*N37*(V119-V89-V94))+(0.052*8.33*V89)+(0.052*N26*V94)</f>
        <v>3680.1653383641519</v>
      </c>
      <c r="W125" s="43" t="s">
        <v>71</v>
      </c>
    </row>
    <row r="126" spans="13:23" x14ac:dyDescent="0.25">
      <c r="M126"/>
      <c r="R126" s="32"/>
      <c r="S126" s="32"/>
      <c r="T126" s="32"/>
      <c r="U126" s="32"/>
      <c r="V126" s="41"/>
      <c r="W126" s="44"/>
    </row>
    <row r="127" spans="13:23" x14ac:dyDescent="0.25">
      <c r="R127" s="32"/>
      <c r="S127" s="32"/>
      <c r="T127" s="32"/>
      <c r="U127" s="32"/>
      <c r="V127" s="41"/>
      <c r="W127" s="44"/>
    </row>
    <row r="128" spans="13:23" x14ac:dyDescent="0.25">
      <c r="R128" s="32"/>
      <c r="S128" s="32"/>
      <c r="T128" s="32"/>
      <c r="U128" s="32"/>
      <c r="V128" s="42"/>
      <c r="W128" s="45"/>
    </row>
    <row r="129" spans="16:23" x14ac:dyDescent="0.25">
      <c r="R129" s="39" t="s">
        <v>77</v>
      </c>
      <c r="S129" s="39"/>
      <c r="T129" s="39"/>
      <c r="U129" s="39"/>
      <c r="V129" s="39"/>
      <c r="W129" s="39"/>
    </row>
    <row r="130" spans="16:23" x14ac:dyDescent="0.25">
      <c r="R130" s="32"/>
      <c r="S130" s="32"/>
      <c r="T130" s="32"/>
      <c r="U130" s="32"/>
      <c r="V130" s="40">
        <f>(0.052*N37*(V119-V106-V111))+(0.052*8.33*V106)+(0.052*N26*V111)</f>
        <v>3631.8741780187966</v>
      </c>
      <c r="W130" s="43" t="s">
        <v>71</v>
      </c>
    </row>
    <row r="131" spans="16:23" x14ac:dyDescent="0.25">
      <c r="Q131"/>
      <c r="R131" s="32"/>
      <c r="S131" s="32"/>
      <c r="T131" s="32"/>
      <c r="U131" s="32"/>
      <c r="V131" s="41"/>
      <c r="W131" s="44"/>
    </row>
    <row r="132" spans="16:23" x14ac:dyDescent="0.25">
      <c r="R132" s="32"/>
      <c r="S132" s="32"/>
      <c r="T132" s="32"/>
      <c r="U132" s="32"/>
      <c r="V132" s="41"/>
      <c r="W132" s="44"/>
    </row>
    <row r="133" spans="16:23" x14ac:dyDescent="0.25">
      <c r="R133" s="32"/>
      <c r="S133" s="32"/>
      <c r="T133" s="32"/>
      <c r="U133" s="32"/>
      <c r="V133" s="42"/>
      <c r="W133" s="45"/>
    </row>
    <row r="134" spans="16:23" x14ac:dyDescent="0.25">
      <c r="R134" s="39" t="s">
        <v>78</v>
      </c>
      <c r="S134" s="39"/>
      <c r="T134" s="39"/>
      <c r="U134" s="39"/>
      <c r="V134" s="39"/>
      <c r="W134" s="39"/>
    </row>
    <row r="135" spans="16:23" x14ac:dyDescent="0.25">
      <c r="R135" s="32"/>
      <c r="S135" s="32"/>
      <c r="T135" s="32"/>
      <c r="U135" s="32"/>
      <c r="V135" s="40">
        <f>V120-V125</f>
        <v>2575.8346616358481</v>
      </c>
      <c r="W135" s="43" t="s">
        <v>71</v>
      </c>
    </row>
    <row r="136" spans="16:23" x14ac:dyDescent="0.25">
      <c r="P136"/>
      <c r="R136" s="32"/>
      <c r="S136" s="32"/>
      <c r="T136" s="32"/>
      <c r="U136" s="32"/>
      <c r="V136" s="41"/>
      <c r="W136" s="44"/>
    </row>
    <row r="137" spans="16:23" x14ac:dyDescent="0.25">
      <c r="R137" s="32"/>
      <c r="S137" s="32"/>
      <c r="T137" s="32"/>
      <c r="U137" s="32"/>
      <c r="V137" s="41"/>
      <c r="W137" s="44"/>
    </row>
    <row r="138" spans="16:23" x14ac:dyDescent="0.25">
      <c r="R138" s="32"/>
      <c r="S138" s="32"/>
      <c r="T138" s="32"/>
      <c r="U138" s="32"/>
      <c r="V138" s="42"/>
      <c r="W138" s="45"/>
    </row>
    <row r="139" spans="16:23" x14ac:dyDescent="0.25">
      <c r="R139" s="39" t="s">
        <v>79</v>
      </c>
      <c r="S139" s="39"/>
      <c r="T139" s="39"/>
      <c r="U139" s="39"/>
      <c r="V139" s="39"/>
      <c r="W139" s="39"/>
    </row>
    <row r="140" spans="16:23" x14ac:dyDescent="0.25">
      <c r="R140" s="32"/>
      <c r="S140" s="32"/>
      <c r="T140" s="32"/>
      <c r="U140" s="32"/>
      <c r="V140" s="40">
        <f>V120-V130</f>
        <v>2624.1258219812034</v>
      </c>
      <c r="W140" s="43" t="s">
        <v>71</v>
      </c>
    </row>
    <row r="141" spans="16:23" x14ac:dyDescent="0.25">
      <c r="P141"/>
      <c r="R141" s="32"/>
      <c r="S141" s="32"/>
      <c r="T141" s="32"/>
      <c r="U141" s="32"/>
      <c r="V141" s="41"/>
      <c r="W141" s="44"/>
    </row>
    <row r="142" spans="16:23" x14ac:dyDescent="0.25">
      <c r="R142" s="32"/>
      <c r="S142" s="32"/>
      <c r="T142" s="32"/>
      <c r="U142" s="32"/>
      <c r="V142" s="41"/>
      <c r="W142" s="44"/>
    </row>
    <row r="143" spans="16:23" x14ac:dyDescent="0.25">
      <c r="R143" s="32"/>
      <c r="S143" s="32"/>
      <c r="T143" s="32"/>
      <c r="U143" s="32"/>
      <c r="V143" s="42"/>
      <c r="W143" s="45"/>
    </row>
  </sheetData>
  <mergeCells count="113">
    <mergeCell ref="A28:B29"/>
    <mergeCell ref="C28:C29"/>
    <mergeCell ref="D28:D29"/>
    <mergeCell ref="A33:B34"/>
    <mergeCell ref="C33:C34"/>
    <mergeCell ref="D33:D34"/>
    <mergeCell ref="R139:W139"/>
    <mergeCell ref="R140:U143"/>
    <mergeCell ref="V140:V143"/>
    <mergeCell ref="W140:W143"/>
    <mergeCell ref="R129:W129"/>
    <mergeCell ref="R130:U133"/>
    <mergeCell ref="V130:V133"/>
    <mergeCell ref="W130:W133"/>
    <mergeCell ref="R134:W134"/>
    <mergeCell ref="R135:U138"/>
    <mergeCell ref="V135:V138"/>
    <mergeCell ref="W135:W138"/>
    <mergeCell ref="R124:W124"/>
    <mergeCell ref="R125:U128"/>
    <mergeCell ref="V125:V128"/>
    <mergeCell ref="W125:W128"/>
    <mergeCell ref="R120:U123"/>
    <mergeCell ref="V120:V123"/>
    <mergeCell ref="W120:W123"/>
    <mergeCell ref="R117:W117"/>
    <mergeCell ref="R119:U119"/>
    <mergeCell ref="R118:U118"/>
    <mergeCell ref="R110:W110"/>
    <mergeCell ref="R111:U114"/>
    <mergeCell ref="V111:V114"/>
    <mergeCell ref="W111:W114"/>
    <mergeCell ref="R116:W116"/>
    <mergeCell ref="R101:U104"/>
    <mergeCell ref="V101:V104"/>
    <mergeCell ref="W101:W104"/>
    <mergeCell ref="R105:W105"/>
    <mergeCell ref="R106:U109"/>
    <mergeCell ref="V106:V109"/>
    <mergeCell ref="W106:W109"/>
    <mergeCell ref="R93:W93"/>
    <mergeCell ref="R94:U97"/>
    <mergeCell ref="V94:V97"/>
    <mergeCell ref="W94:W97"/>
    <mergeCell ref="R99:W99"/>
    <mergeCell ref="R100:W100"/>
    <mergeCell ref="R83:W83"/>
    <mergeCell ref="R84:U87"/>
    <mergeCell ref="V84:V87"/>
    <mergeCell ref="W84:W87"/>
    <mergeCell ref="R88:W88"/>
    <mergeCell ref="R89:U92"/>
    <mergeCell ref="V89:V92"/>
    <mergeCell ref="W89:W92"/>
    <mergeCell ref="R76:W76"/>
    <mergeCell ref="R77:U80"/>
    <mergeCell ref="V77:V80"/>
    <mergeCell ref="W77:W80"/>
    <mergeCell ref="R15:W15"/>
    <mergeCell ref="R82:W82"/>
    <mergeCell ref="R66:W66"/>
    <mergeCell ref="R67:U70"/>
    <mergeCell ref="V67:V70"/>
    <mergeCell ref="W67:W70"/>
    <mergeCell ref="R71:W71"/>
    <mergeCell ref="R72:U75"/>
    <mergeCell ref="V72:V75"/>
    <mergeCell ref="W72:W75"/>
    <mergeCell ref="R56:W56"/>
    <mergeCell ref="R57:U60"/>
    <mergeCell ref="V57:V60"/>
    <mergeCell ref="W57:W60"/>
    <mergeCell ref="R61:W61"/>
    <mergeCell ref="R62:U65"/>
    <mergeCell ref="V62:V65"/>
    <mergeCell ref="W62:W65"/>
    <mergeCell ref="R46:W46"/>
    <mergeCell ref="R47:U50"/>
    <mergeCell ref="V47:V50"/>
    <mergeCell ref="W47:W50"/>
    <mergeCell ref="R51:W51"/>
    <mergeCell ref="R52:U55"/>
    <mergeCell ref="V52:V55"/>
    <mergeCell ref="W52:W55"/>
    <mergeCell ref="R36:W36"/>
    <mergeCell ref="R37:U40"/>
    <mergeCell ref="V37:V40"/>
    <mergeCell ref="W37:W40"/>
    <mergeCell ref="R41:W41"/>
    <mergeCell ref="R42:U45"/>
    <mergeCell ref="V42:V45"/>
    <mergeCell ref="W42:W45"/>
    <mergeCell ref="R26:W26"/>
    <mergeCell ref="R27:U30"/>
    <mergeCell ref="V27:V30"/>
    <mergeCell ref="W27:W30"/>
    <mergeCell ref="R31:W31"/>
    <mergeCell ref="R32:U35"/>
    <mergeCell ref="V32:V35"/>
    <mergeCell ref="W32:W35"/>
    <mergeCell ref="R17:U20"/>
    <mergeCell ref="V17:V20"/>
    <mergeCell ref="W17:W20"/>
    <mergeCell ref="R21:W21"/>
    <mergeCell ref="R22:U25"/>
    <mergeCell ref="V22:V25"/>
    <mergeCell ref="W22:W25"/>
    <mergeCell ref="B6:W6"/>
    <mergeCell ref="B7:W7"/>
    <mergeCell ref="B8:W8"/>
    <mergeCell ref="B9:W9"/>
    <mergeCell ref="B10:W10"/>
    <mergeCell ref="R16:W16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"/>
  <sheetViews>
    <sheetView zoomScaleNormal="100" workbookViewId="0">
      <pane ySplit="10" topLeftCell="A11" activePane="bottomLeft" state="frozenSplit"/>
      <selection pane="bottomLeft"/>
    </sheetView>
  </sheetViews>
  <sheetFormatPr baseColWidth="10" defaultRowHeight="15" x14ac:dyDescent="0.25"/>
  <cols>
    <col min="1" max="1" width="3.7109375" style="1" customWidth="1"/>
    <col min="2" max="3" width="5.7109375" style="1" customWidth="1"/>
    <col min="4" max="5" width="2.7109375" style="1" customWidth="1"/>
    <col min="6" max="6" width="5.7109375" style="1" customWidth="1"/>
    <col min="7" max="9" width="1.28515625" style="1" customWidth="1"/>
    <col min="10" max="10" width="5.7109375" style="1" customWidth="1"/>
    <col min="11" max="12" width="2.7109375" style="1" customWidth="1"/>
    <col min="13" max="14" width="5.7109375" style="1" customWidth="1"/>
    <col min="15" max="15" width="11.42578125" style="1"/>
    <col min="16" max="16" width="8.7109375" style="1" customWidth="1"/>
    <col min="17" max="17" width="6.28515625" style="31" bestFit="1" customWidth="1"/>
    <col min="18" max="24" width="11.42578125" style="1"/>
    <col min="25" max="25" width="7.7109375" style="1" customWidth="1"/>
    <col min="26" max="16384" width="11.42578125" style="1"/>
  </cols>
  <sheetData>
    <row r="1" spans="2:25" ht="5.0999999999999996" customHeight="1" x14ac:dyDescent="0.25"/>
    <row r="6" spans="2:25" ht="15.75" x14ac:dyDescent="0.25">
      <c r="B6" s="38" t="s">
        <v>21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2:25" ht="15.75" x14ac:dyDescent="0.25">
      <c r="B7" s="38" t="s">
        <v>22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2:25" ht="15.75" x14ac:dyDescent="0.25">
      <c r="B8" s="38" t="s">
        <v>23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2:25" ht="5.0999999999999996" customHeight="1" thickBot="1" x14ac:dyDescent="0.3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2:25" ht="5.0999999999999996" customHeight="1" thickTop="1" x14ac:dyDescent="0.2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4" spans="2:25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53"/>
    </row>
    <row r="15" spans="2:25" x14ac:dyDescent="0.25">
      <c r="D15" s="2"/>
      <c r="E15" s="3"/>
      <c r="F15" s="73"/>
      <c r="G15" s="89"/>
      <c r="H15" s="74"/>
      <c r="I15" s="90"/>
      <c r="J15" s="75"/>
      <c r="K15" s="4"/>
      <c r="L15" s="5"/>
      <c r="O15" s="29" t="s">
        <v>4</v>
      </c>
      <c r="T15" s="81" t="s">
        <v>60</v>
      </c>
      <c r="U15" s="82"/>
      <c r="V15" s="82"/>
      <c r="W15" s="82"/>
      <c r="X15" s="82"/>
      <c r="Y15" s="83"/>
    </row>
    <row r="16" spans="2:25" x14ac:dyDescent="0.25">
      <c r="D16" s="2"/>
      <c r="E16" s="3"/>
      <c r="F16" s="73"/>
      <c r="G16" s="89"/>
      <c r="H16" s="74"/>
      <c r="I16" s="90"/>
      <c r="J16" s="75"/>
      <c r="K16" s="4"/>
      <c r="L16" s="5"/>
      <c r="O16" s="29" t="s">
        <v>6</v>
      </c>
      <c r="P16" s="34">
        <v>7</v>
      </c>
      <c r="Q16" s="35" t="s">
        <v>9</v>
      </c>
      <c r="T16" s="39" t="s">
        <v>83</v>
      </c>
      <c r="U16" s="39"/>
      <c r="V16" s="39"/>
      <c r="W16" s="39"/>
      <c r="X16" s="39"/>
      <c r="Y16" s="39"/>
    </row>
    <row r="17" spans="1:25" x14ac:dyDescent="0.25">
      <c r="D17" s="2"/>
      <c r="E17" s="3"/>
      <c r="F17" s="73"/>
      <c r="G17" s="89"/>
      <c r="H17" s="74"/>
      <c r="I17" s="90"/>
      <c r="J17" s="75"/>
      <c r="K17" s="4"/>
      <c r="L17" s="5"/>
      <c r="O17" s="29" t="s">
        <v>5</v>
      </c>
      <c r="P17" s="33">
        <v>6.1840000000000002</v>
      </c>
      <c r="Q17" s="35" t="s">
        <v>9</v>
      </c>
      <c r="T17" s="32"/>
      <c r="U17" s="32"/>
      <c r="V17" s="32"/>
      <c r="W17" s="32"/>
      <c r="X17" s="46">
        <f>((C21^2)-(P16^2))/1029.4</f>
        <v>2.2585972411113268E-2</v>
      </c>
      <c r="Y17" s="43" t="s">
        <v>25</v>
      </c>
    </row>
    <row r="18" spans="1:25" x14ac:dyDescent="0.25">
      <c r="D18" s="2"/>
      <c r="E18" s="3"/>
      <c r="F18" s="73"/>
      <c r="G18" s="89"/>
      <c r="H18" s="74"/>
      <c r="I18" s="90"/>
      <c r="J18" s="75"/>
      <c r="K18" s="4"/>
      <c r="L18" s="5"/>
      <c r="S18" s="1" t="s">
        <v>58</v>
      </c>
      <c r="T18" s="32"/>
      <c r="U18" s="32"/>
      <c r="V18" s="32"/>
      <c r="W18" s="32"/>
      <c r="X18" s="47"/>
      <c r="Y18" s="44"/>
    </row>
    <row r="19" spans="1:25" ht="15.75" thickBot="1" x14ac:dyDescent="0.3">
      <c r="D19" s="6"/>
      <c r="E19" s="3"/>
      <c r="F19" s="73"/>
      <c r="G19" s="89"/>
      <c r="H19" s="74"/>
      <c r="I19" s="90"/>
      <c r="J19" s="75"/>
      <c r="K19" s="4"/>
      <c r="L19" s="7"/>
      <c r="O19" s="29" t="s">
        <v>40</v>
      </c>
      <c r="T19" s="32"/>
      <c r="U19" s="32"/>
      <c r="V19" s="32"/>
      <c r="W19" s="32"/>
      <c r="X19" s="47"/>
      <c r="Y19" s="44"/>
    </row>
    <row r="20" spans="1:25" x14ac:dyDescent="0.25">
      <c r="E20" s="8"/>
      <c r="F20" s="58"/>
      <c r="G20" s="89"/>
      <c r="H20" s="74"/>
      <c r="I20" s="90"/>
      <c r="J20" s="60"/>
      <c r="K20" s="9"/>
      <c r="O20" s="29" t="s">
        <v>6</v>
      </c>
      <c r="P20" s="34">
        <v>3.5</v>
      </c>
      <c r="Q20" s="35" t="s">
        <v>9</v>
      </c>
      <c r="S20"/>
      <c r="T20" s="32"/>
      <c r="U20" s="32"/>
      <c r="V20" s="32"/>
      <c r="W20" s="32"/>
      <c r="X20" s="48"/>
      <c r="Y20" s="45"/>
    </row>
    <row r="21" spans="1:25" x14ac:dyDescent="0.25">
      <c r="B21" s="119" t="s">
        <v>82</v>
      </c>
      <c r="C21" s="120">
        <v>8.5</v>
      </c>
      <c r="D21" s="121" t="s">
        <v>9</v>
      </c>
      <c r="E21" s="8"/>
      <c r="F21" s="105"/>
      <c r="G21" s="89"/>
      <c r="H21" s="74"/>
      <c r="I21" s="90"/>
      <c r="J21" s="107"/>
      <c r="K21" s="9"/>
      <c r="O21" s="29" t="s">
        <v>5</v>
      </c>
      <c r="P21" s="52">
        <v>2.7639999999999998</v>
      </c>
      <c r="Q21" s="35" t="s">
        <v>9</v>
      </c>
      <c r="T21" s="39" t="s">
        <v>41</v>
      </c>
      <c r="U21" s="39"/>
      <c r="V21" s="39"/>
      <c r="W21" s="39"/>
      <c r="X21" s="39"/>
      <c r="Y21" s="39"/>
    </row>
    <row r="22" spans="1:25" x14ac:dyDescent="0.25">
      <c r="E22" s="8"/>
      <c r="F22" s="105"/>
      <c r="G22" s="110"/>
      <c r="H22" s="111"/>
      <c r="I22" s="112"/>
      <c r="J22" s="107"/>
      <c r="K22" s="9"/>
      <c r="T22" s="32"/>
      <c r="U22" s="32"/>
      <c r="V22" s="32"/>
      <c r="W22" s="32"/>
      <c r="X22" s="46">
        <f>(P17^2)/1019.4</f>
        <v>3.7514082793800273E-2</v>
      </c>
      <c r="Y22" s="43" t="s">
        <v>25</v>
      </c>
    </row>
    <row r="23" spans="1:25" x14ac:dyDescent="0.25">
      <c r="B23" s="119" t="s">
        <v>86</v>
      </c>
      <c r="C23" s="122">
        <v>7790</v>
      </c>
      <c r="D23" s="121" t="s">
        <v>10</v>
      </c>
      <c r="E23" s="80"/>
      <c r="F23" s="108"/>
      <c r="G23" s="110"/>
      <c r="H23" s="111"/>
      <c r="I23" s="112"/>
      <c r="J23" s="109"/>
      <c r="K23" s="79"/>
      <c r="O23" s="29" t="s">
        <v>90</v>
      </c>
      <c r="P23" s="33">
        <v>2</v>
      </c>
      <c r="Q23" s="35" t="s">
        <v>33</v>
      </c>
      <c r="T23" s="32"/>
      <c r="U23" s="32"/>
      <c r="V23" s="32"/>
      <c r="W23" s="32"/>
      <c r="X23" s="47"/>
      <c r="Y23" s="44"/>
    </row>
    <row r="24" spans="1:25" x14ac:dyDescent="0.25">
      <c r="E24" s="80"/>
      <c r="F24" s="73"/>
      <c r="G24" s="113"/>
      <c r="H24" s="106"/>
      <c r="I24" s="114"/>
      <c r="J24" s="75"/>
      <c r="K24" s="79"/>
      <c r="T24" s="32"/>
      <c r="U24" s="32"/>
      <c r="V24" s="32"/>
      <c r="W24" s="32"/>
      <c r="X24" s="47"/>
      <c r="Y24" s="44"/>
    </row>
    <row r="25" spans="1:25" x14ac:dyDescent="0.25">
      <c r="E25" s="80"/>
      <c r="F25" s="73"/>
      <c r="G25" s="115"/>
      <c r="H25" s="106"/>
      <c r="I25" s="116"/>
      <c r="J25" s="75"/>
      <c r="K25" s="79"/>
      <c r="N25" s="30"/>
      <c r="O25" s="29" t="s">
        <v>47</v>
      </c>
      <c r="P25" s="33">
        <v>5</v>
      </c>
      <c r="Q25" s="35" t="s">
        <v>33</v>
      </c>
      <c r="T25" s="32"/>
      <c r="U25" s="32"/>
      <c r="V25" s="32"/>
      <c r="W25" s="32"/>
      <c r="X25" s="48"/>
      <c r="Y25" s="45"/>
    </row>
    <row r="26" spans="1:25" x14ac:dyDescent="0.25">
      <c r="E26" s="80"/>
      <c r="F26" s="73"/>
      <c r="G26" s="74"/>
      <c r="H26" s="117"/>
      <c r="I26" s="74"/>
      <c r="J26" s="75"/>
      <c r="K26" s="79"/>
      <c r="T26" s="39" t="s">
        <v>84</v>
      </c>
      <c r="U26" s="39"/>
      <c r="V26" s="39"/>
      <c r="W26" s="39"/>
      <c r="X26" s="39"/>
      <c r="Y26" s="39"/>
    </row>
    <row r="27" spans="1:25" ht="4.5" customHeight="1" x14ac:dyDescent="0.25">
      <c r="C27" s="29"/>
      <c r="E27" s="80"/>
      <c r="F27" s="102"/>
      <c r="G27" s="103"/>
      <c r="H27" s="117"/>
      <c r="I27" s="103"/>
      <c r="J27" s="104"/>
      <c r="K27" s="79"/>
      <c r="L27" s="129" t="s">
        <v>92</v>
      </c>
      <c r="M27" s="127"/>
      <c r="N27" s="127"/>
      <c r="O27" s="128"/>
      <c r="P27" s="123">
        <v>2</v>
      </c>
      <c r="Q27" s="124" t="s">
        <v>33</v>
      </c>
      <c r="T27" s="32"/>
      <c r="U27" s="32"/>
      <c r="V27" s="32"/>
      <c r="W27" s="32"/>
      <c r="X27" s="46">
        <f>((P17^2)-(P20^2))/1029.4</f>
        <v>2.524952010880124E-2</v>
      </c>
      <c r="Y27" s="43" t="s">
        <v>25</v>
      </c>
    </row>
    <row r="28" spans="1:25" ht="15.75" thickBot="1" x14ac:dyDescent="0.3">
      <c r="A28" s="92" t="s">
        <v>80</v>
      </c>
      <c r="B28" s="92"/>
      <c r="C28" s="94">
        <v>7820</v>
      </c>
      <c r="D28" s="95" t="s">
        <v>10</v>
      </c>
      <c r="E28" s="80"/>
      <c r="F28" s="61"/>
      <c r="G28" s="106"/>
      <c r="H28" s="118"/>
      <c r="I28" s="106"/>
      <c r="J28" s="107"/>
      <c r="K28" s="79"/>
      <c r="L28" s="129"/>
      <c r="M28" s="127"/>
      <c r="N28" s="127"/>
      <c r="O28" s="128"/>
      <c r="P28" s="125"/>
      <c r="Q28" s="126"/>
      <c r="S28"/>
      <c r="T28" s="32"/>
      <c r="U28" s="32"/>
      <c r="V28" s="32"/>
      <c r="W28" s="32"/>
      <c r="X28" s="47"/>
      <c r="Y28" s="44"/>
    </row>
    <row r="29" spans="1:25" ht="15" customHeight="1" x14ac:dyDescent="0.25">
      <c r="A29" s="92"/>
      <c r="B29" s="92"/>
      <c r="C29" s="94"/>
      <c r="D29" s="95"/>
      <c r="E29" s="80"/>
      <c r="F29" s="105"/>
      <c r="G29" s="106"/>
      <c r="H29" s="106"/>
      <c r="I29" s="106"/>
      <c r="J29" s="107"/>
      <c r="K29" s="79"/>
      <c r="O29" s="31" t="s">
        <v>76</v>
      </c>
      <c r="T29" s="32"/>
      <c r="U29" s="32"/>
      <c r="V29" s="32"/>
      <c r="W29" s="32"/>
      <c r="X29" s="47"/>
      <c r="Y29" s="44"/>
    </row>
    <row r="30" spans="1:25" x14ac:dyDescent="0.25">
      <c r="E30" s="80"/>
      <c r="F30" s="105"/>
      <c r="G30" s="106"/>
      <c r="H30" s="106"/>
      <c r="I30" s="106"/>
      <c r="J30" s="107"/>
      <c r="K30" s="79"/>
      <c r="O30" s="29" t="s">
        <v>15</v>
      </c>
      <c r="P30" s="33">
        <v>8.9</v>
      </c>
      <c r="Q30" s="35" t="s">
        <v>18</v>
      </c>
      <c r="T30" s="32"/>
      <c r="U30" s="32"/>
      <c r="V30" s="32"/>
      <c r="W30" s="32"/>
      <c r="X30" s="48"/>
      <c r="Y30" s="45"/>
    </row>
    <row r="31" spans="1:25" x14ac:dyDescent="0.25">
      <c r="E31" s="80"/>
      <c r="F31" s="108"/>
      <c r="G31" s="106"/>
      <c r="H31" s="106"/>
      <c r="I31" s="106"/>
      <c r="J31" s="109"/>
      <c r="K31" s="79"/>
      <c r="O31" s="29"/>
      <c r="P31" s="29"/>
      <c r="Q31" s="29"/>
      <c r="T31" s="39" t="s">
        <v>43</v>
      </c>
      <c r="U31" s="39"/>
      <c r="V31" s="39"/>
      <c r="W31" s="39"/>
      <c r="X31" s="39"/>
      <c r="Y31" s="39"/>
    </row>
    <row r="32" spans="1:25" x14ac:dyDescent="0.25">
      <c r="A32" s="92" t="s">
        <v>81</v>
      </c>
      <c r="B32" s="92"/>
      <c r="C32" s="100">
        <v>7830</v>
      </c>
      <c r="D32" s="101" t="s">
        <v>10</v>
      </c>
      <c r="E32" s="8"/>
      <c r="F32" s="73"/>
      <c r="G32" s="74"/>
      <c r="H32" s="74"/>
      <c r="I32" s="74"/>
      <c r="J32" s="75"/>
      <c r="K32" s="9"/>
      <c r="O32" s="29" t="s">
        <v>85</v>
      </c>
      <c r="P32" s="33">
        <v>7800</v>
      </c>
      <c r="Q32" s="35" t="s">
        <v>10</v>
      </c>
      <c r="T32" s="32"/>
      <c r="U32" s="32"/>
      <c r="V32" s="32"/>
      <c r="W32" s="32"/>
      <c r="X32" s="46">
        <f>(P21^2)/1029.4</f>
        <v>7.421503788614725E-3</v>
      </c>
      <c r="Y32" s="43" t="s">
        <v>25</v>
      </c>
    </row>
    <row r="33" spans="1:25" x14ac:dyDescent="0.25">
      <c r="A33" s="92"/>
      <c r="B33" s="92"/>
      <c r="C33" s="100"/>
      <c r="D33" s="101"/>
      <c r="E33" s="8"/>
      <c r="F33" s="73"/>
      <c r="G33" s="74"/>
      <c r="H33" s="74"/>
      <c r="I33" s="74"/>
      <c r="J33" s="75"/>
      <c r="K33" s="9"/>
      <c r="S33"/>
      <c r="T33" s="32"/>
      <c r="U33" s="32"/>
      <c r="V33" s="32"/>
      <c r="W33" s="32"/>
      <c r="X33" s="47"/>
      <c r="Y33" s="44"/>
    </row>
    <row r="34" spans="1:25" ht="15" customHeight="1" thickBot="1" x14ac:dyDescent="0.3">
      <c r="E34" s="8"/>
      <c r="F34" s="73"/>
      <c r="G34" s="74"/>
      <c r="H34" s="74"/>
      <c r="I34" s="74"/>
      <c r="J34" s="75"/>
      <c r="K34" s="9"/>
      <c r="O34" s="36" t="s">
        <v>14</v>
      </c>
      <c r="T34" s="32"/>
      <c r="U34" s="32"/>
      <c r="V34" s="32"/>
      <c r="W34" s="32"/>
      <c r="X34" s="47"/>
      <c r="Y34" s="44"/>
    </row>
    <row r="35" spans="1:25" ht="4.5" customHeight="1" thickBot="1" x14ac:dyDescent="0.3">
      <c r="E35" s="8"/>
      <c r="F35" s="55"/>
      <c r="G35" s="57"/>
      <c r="H35" s="57"/>
      <c r="I35" s="57"/>
      <c r="J35" s="56"/>
      <c r="K35" s="9"/>
      <c r="O35" s="36"/>
      <c r="T35" s="32"/>
      <c r="U35" s="32"/>
      <c r="V35" s="32"/>
      <c r="W35" s="32"/>
      <c r="X35" s="48"/>
      <c r="Y35" s="45"/>
    </row>
    <row r="36" spans="1:25" x14ac:dyDescent="0.25">
      <c r="A36" s="93"/>
      <c r="B36" s="93"/>
      <c r="C36" s="96"/>
      <c r="D36" s="97"/>
      <c r="E36" s="8"/>
      <c r="F36" s="3"/>
      <c r="G36" s="20"/>
      <c r="H36" s="20"/>
      <c r="I36" s="20"/>
      <c r="J36" s="54"/>
      <c r="K36" s="9"/>
      <c r="O36" s="29" t="s">
        <v>15</v>
      </c>
      <c r="P36" s="33">
        <v>15.8</v>
      </c>
      <c r="Q36" s="35" t="s">
        <v>18</v>
      </c>
      <c r="T36" s="39" t="s">
        <v>88</v>
      </c>
      <c r="U36" s="39"/>
      <c r="V36" s="39"/>
      <c r="W36" s="39"/>
      <c r="X36" s="39"/>
      <c r="Y36" s="39"/>
    </row>
    <row r="37" spans="1:25" x14ac:dyDescent="0.25">
      <c r="E37" s="8"/>
      <c r="F37" s="3"/>
      <c r="G37" s="20"/>
      <c r="H37" s="20"/>
      <c r="I37" s="20"/>
      <c r="J37" s="54"/>
      <c r="K37" s="9"/>
      <c r="O37" s="29" t="s">
        <v>16</v>
      </c>
      <c r="P37" s="33">
        <v>1.1499999999999999</v>
      </c>
      <c r="Q37" s="35" t="s">
        <v>19</v>
      </c>
      <c r="T37" s="32"/>
      <c r="U37" s="32"/>
      <c r="V37" s="32"/>
      <c r="W37" s="32"/>
      <c r="X37" s="46">
        <f>X17*(C32-C23)</f>
        <v>0.90343889644453068</v>
      </c>
      <c r="Y37" s="43" t="s">
        <v>33</v>
      </c>
    </row>
    <row r="38" spans="1:25" ht="15.75" thickBot="1" x14ac:dyDescent="0.3">
      <c r="E38" s="19"/>
      <c r="F38" s="3"/>
      <c r="G38" s="20"/>
      <c r="H38" s="20"/>
      <c r="I38" s="20"/>
      <c r="J38" s="54"/>
      <c r="K38" s="7"/>
      <c r="O38" s="29" t="s">
        <v>17</v>
      </c>
      <c r="P38" s="33">
        <v>5</v>
      </c>
      <c r="Q38" s="35" t="s">
        <v>20</v>
      </c>
      <c r="S38"/>
      <c r="T38" s="32"/>
      <c r="U38" s="32"/>
      <c r="V38" s="32"/>
      <c r="W38" s="32"/>
      <c r="X38" s="47"/>
      <c r="Y38" s="44"/>
    </row>
    <row r="39" spans="1:25" x14ac:dyDescent="0.25">
      <c r="E39" s="8"/>
      <c r="F39" s="20"/>
      <c r="G39" s="20"/>
      <c r="H39" s="20"/>
      <c r="I39" s="20"/>
      <c r="J39" s="20"/>
      <c r="K39" s="9"/>
      <c r="T39" s="32"/>
      <c r="U39" s="32"/>
      <c r="V39" s="32"/>
      <c r="W39" s="32"/>
      <c r="X39" s="47"/>
      <c r="Y39" s="44"/>
    </row>
    <row r="40" spans="1:25" x14ac:dyDescent="0.25">
      <c r="E40" s="21"/>
      <c r="F40" s="22"/>
      <c r="G40" s="22"/>
      <c r="H40" s="22"/>
      <c r="I40" s="22"/>
      <c r="J40" s="22"/>
      <c r="K40" s="23"/>
      <c r="O40" s="29"/>
      <c r="T40" s="32"/>
      <c r="U40" s="32"/>
      <c r="V40" s="32"/>
      <c r="W40" s="32"/>
      <c r="X40" s="48"/>
      <c r="Y40" s="45"/>
    </row>
    <row r="41" spans="1:25" x14ac:dyDescent="0.25">
      <c r="S41"/>
      <c r="T41" s="39" t="s">
        <v>87</v>
      </c>
      <c r="U41" s="39"/>
      <c r="V41" s="39"/>
      <c r="W41" s="39"/>
      <c r="X41" s="39"/>
      <c r="Y41" s="39"/>
    </row>
    <row r="42" spans="1:25" x14ac:dyDescent="0.25">
      <c r="S42" s="65"/>
      <c r="T42" s="32"/>
      <c r="U42" s="32"/>
      <c r="V42" s="32"/>
      <c r="W42" s="32"/>
      <c r="X42" s="46">
        <f>X22*(C32-P32)</f>
        <v>1.1254224838140081</v>
      </c>
      <c r="Y42" s="43" t="s">
        <v>33</v>
      </c>
    </row>
    <row r="43" spans="1:25" x14ac:dyDescent="0.25">
      <c r="S43"/>
      <c r="T43" s="32"/>
      <c r="U43" s="32"/>
      <c r="V43" s="32"/>
      <c r="W43" s="32"/>
      <c r="X43" s="47"/>
      <c r="Y43" s="44"/>
    </row>
    <row r="44" spans="1:25" x14ac:dyDescent="0.25">
      <c r="T44" s="32"/>
      <c r="U44" s="32"/>
      <c r="V44" s="32"/>
      <c r="W44" s="32"/>
      <c r="X44" s="47"/>
      <c r="Y44" s="44"/>
    </row>
    <row r="45" spans="1:25" x14ac:dyDescent="0.25">
      <c r="T45" s="32"/>
      <c r="U45" s="32"/>
      <c r="V45" s="32"/>
      <c r="W45" s="32"/>
      <c r="X45" s="48"/>
      <c r="Y45" s="45"/>
    </row>
    <row r="46" spans="1:25" x14ac:dyDescent="0.25">
      <c r="T46" s="39" t="s">
        <v>89</v>
      </c>
      <c r="U46" s="39"/>
      <c r="V46" s="39"/>
      <c r="W46" s="39"/>
      <c r="X46" s="39"/>
      <c r="Y46" s="39"/>
    </row>
    <row r="47" spans="1:25" x14ac:dyDescent="0.25">
      <c r="T47" s="32"/>
      <c r="U47" s="32"/>
      <c r="V47" s="32"/>
      <c r="W47" s="32"/>
      <c r="X47" s="40">
        <f>P23</f>
        <v>2</v>
      </c>
      <c r="Y47" s="43" t="s">
        <v>33</v>
      </c>
    </row>
    <row r="48" spans="1:25" x14ac:dyDescent="0.25">
      <c r="T48" s="32"/>
      <c r="U48" s="32"/>
      <c r="V48" s="32"/>
      <c r="W48" s="32"/>
      <c r="X48" s="41"/>
      <c r="Y48" s="44"/>
    </row>
    <row r="49" spans="18:25" x14ac:dyDescent="0.25">
      <c r="T49" s="32"/>
      <c r="U49" s="32"/>
      <c r="V49" s="32"/>
      <c r="W49" s="32"/>
      <c r="X49" s="41"/>
      <c r="Y49" s="44"/>
    </row>
    <row r="50" spans="18:25" x14ac:dyDescent="0.25">
      <c r="T50" s="32"/>
      <c r="U50" s="32"/>
      <c r="V50" s="32"/>
      <c r="W50" s="32"/>
      <c r="X50" s="42"/>
      <c r="Y50" s="45"/>
    </row>
    <row r="51" spans="18:25" x14ac:dyDescent="0.25">
      <c r="T51" s="39" t="s">
        <v>91</v>
      </c>
      <c r="U51" s="39"/>
      <c r="V51" s="39"/>
      <c r="W51" s="39"/>
      <c r="X51" s="39"/>
      <c r="Y51" s="39"/>
    </row>
    <row r="52" spans="18:25" x14ac:dyDescent="0.25">
      <c r="S52" s="65"/>
      <c r="T52" s="32"/>
      <c r="U52" s="32"/>
      <c r="V52" s="32"/>
      <c r="W52" s="32"/>
      <c r="X52" s="40">
        <f>P27</f>
        <v>2</v>
      </c>
      <c r="Y52" s="43" t="s">
        <v>33</v>
      </c>
    </row>
    <row r="53" spans="18:25" x14ac:dyDescent="0.25">
      <c r="S53" s="65"/>
      <c r="T53" s="32"/>
      <c r="U53" s="32"/>
      <c r="V53" s="32"/>
      <c r="W53" s="32"/>
      <c r="X53" s="41"/>
      <c r="Y53" s="44"/>
    </row>
    <row r="54" spans="18:25" x14ac:dyDescent="0.25">
      <c r="T54" s="32"/>
      <c r="U54" s="32"/>
      <c r="V54" s="32"/>
      <c r="W54" s="32"/>
      <c r="X54" s="41"/>
      <c r="Y54" s="44"/>
    </row>
    <row r="55" spans="18:25" x14ac:dyDescent="0.25">
      <c r="T55" s="32"/>
      <c r="U55" s="32"/>
      <c r="V55" s="32"/>
      <c r="W55" s="32"/>
      <c r="X55" s="42"/>
      <c r="Y55" s="45"/>
    </row>
    <row r="56" spans="18:25" x14ac:dyDescent="0.25">
      <c r="T56" s="39" t="s">
        <v>42</v>
      </c>
      <c r="U56" s="39"/>
      <c r="V56" s="39"/>
      <c r="W56" s="39"/>
      <c r="X56" s="39"/>
      <c r="Y56" s="39"/>
    </row>
    <row r="57" spans="18:25" x14ac:dyDescent="0.25">
      <c r="T57" s="32"/>
      <c r="U57" s="32"/>
      <c r="V57" s="32"/>
      <c r="W57" s="32"/>
      <c r="X57" s="40">
        <f>X37+X42+X47+X52</f>
        <v>6.0288613802585385</v>
      </c>
      <c r="Y57" s="43" t="s">
        <v>33</v>
      </c>
    </row>
    <row r="58" spans="18:25" x14ac:dyDescent="0.25">
      <c r="T58" s="32"/>
      <c r="U58" s="32"/>
      <c r="V58" s="32"/>
      <c r="W58" s="32"/>
      <c r="X58" s="41"/>
      <c r="Y58" s="44"/>
    </row>
    <row r="59" spans="18:25" x14ac:dyDescent="0.25">
      <c r="R59"/>
      <c r="S59" s="65"/>
      <c r="T59" s="32"/>
      <c r="U59" s="32"/>
      <c r="V59" s="32"/>
      <c r="W59" s="32"/>
      <c r="X59" s="41"/>
      <c r="Y59" s="44"/>
    </row>
    <row r="60" spans="18:25" x14ac:dyDescent="0.25">
      <c r="T60" s="32"/>
      <c r="U60" s="32"/>
      <c r="V60" s="32"/>
      <c r="W60" s="32"/>
      <c r="X60" s="42"/>
      <c r="Y60" s="45"/>
    </row>
    <row r="61" spans="18:25" x14ac:dyDescent="0.25">
      <c r="T61" s="39" t="s">
        <v>93</v>
      </c>
      <c r="U61" s="39"/>
      <c r="V61" s="39"/>
      <c r="W61" s="39"/>
      <c r="X61" s="39"/>
      <c r="Y61" s="39"/>
    </row>
    <row r="62" spans="18:25" x14ac:dyDescent="0.25">
      <c r="S62"/>
      <c r="T62" s="32"/>
      <c r="U62" s="32"/>
      <c r="V62" s="32"/>
      <c r="W62" s="32"/>
      <c r="X62" s="40">
        <f>X57/X32</f>
        <v>812.35037426072199</v>
      </c>
      <c r="Y62" s="43" t="s">
        <v>10</v>
      </c>
    </row>
    <row r="63" spans="18:25" x14ac:dyDescent="0.25">
      <c r="T63" s="32"/>
      <c r="U63" s="32"/>
      <c r="V63" s="32"/>
      <c r="W63" s="32"/>
      <c r="X63" s="41"/>
      <c r="Y63" s="44"/>
    </row>
    <row r="64" spans="18:25" x14ac:dyDescent="0.25">
      <c r="R64"/>
      <c r="T64" s="32"/>
      <c r="U64" s="32"/>
      <c r="V64" s="32"/>
      <c r="W64" s="32"/>
      <c r="X64" s="41"/>
      <c r="Y64" s="44"/>
    </row>
    <row r="65" spans="18:25" x14ac:dyDescent="0.25">
      <c r="T65" s="32"/>
      <c r="U65" s="32"/>
      <c r="V65" s="32"/>
      <c r="W65" s="32"/>
      <c r="X65" s="42"/>
      <c r="Y65" s="45"/>
    </row>
    <row r="66" spans="18:25" x14ac:dyDescent="0.25">
      <c r="T66" s="39" t="s">
        <v>94</v>
      </c>
      <c r="U66" s="39"/>
      <c r="V66" s="39"/>
      <c r="W66" s="39"/>
      <c r="X66" s="39"/>
      <c r="Y66" s="39"/>
    </row>
    <row r="67" spans="18:25" x14ac:dyDescent="0.25">
      <c r="R67"/>
      <c r="T67" s="32"/>
      <c r="U67" s="32"/>
      <c r="V67" s="32"/>
      <c r="W67" s="32"/>
      <c r="X67" s="40">
        <f>X32*(P32-300-X62)</f>
        <v>49.632417034351903</v>
      </c>
      <c r="Y67" s="43" t="s">
        <v>33</v>
      </c>
    </row>
    <row r="68" spans="18:25" x14ac:dyDescent="0.25">
      <c r="T68" s="32"/>
      <c r="U68" s="32"/>
      <c r="V68" s="32"/>
      <c r="W68" s="32"/>
      <c r="X68" s="41"/>
      <c r="Y68" s="44"/>
    </row>
    <row r="69" spans="18:25" x14ac:dyDescent="0.25">
      <c r="R69"/>
      <c r="T69" s="32"/>
      <c r="U69" s="32"/>
      <c r="V69" s="32"/>
      <c r="W69" s="32"/>
      <c r="X69" s="41"/>
      <c r="Y69" s="44"/>
    </row>
    <row r="70" spans="18:25" x14ac:dyDescent="0.25">
      <c r="T70" s="32"/>
      <c r="U70" s="32"/>
      <c r="V70" s="32"/>
      <c r="W70" s="32"/>
      <c r="X70" s="42"/>
      <c r="Y70" s="45"/>
    </row>
    <row r="71" spans="18:25" x14ac:dyDescent="0.25">
      <c r="R71"/>
      <c r="T71" s="39" t="s">
        <v>56</v>
      </c>
      <c r="U71" s="39"/>
      <c r="V71" s="39"/>
      <c r="W71" s="39"/>
      <c r="X71" s="39"/>
      <c r="Y71" s="39"/>
    </row>
    <row r="72" spans="18:25" x14ac:dyDescent="0.25">
      <c r="T72" s="32"/>
      <c r="U72" s="32"/>
      <c r="V72" s="32"/>
      <c r="W72" s="32"/>
      <c r="X72" s="49">
        <f>INT((X57*5.615)/P37)+1</f>
        <v>30</v>
      </c>
      <c r="Y72" s="43" t="s">
        <v>37</v>
      </c>
    </row>
    <row r="73" spans="18:25" x14ac:dyDescent="0.25">
      <c r="T73" s="32"/>
      <c r="U73" s="32"/>
      <c r="V73" s="32"/>
      <c r="W73" s="32"/>
      <c r="X73" s="50"/>
      <c r="Y73" s="44"/>
    </row>
    <row r="74" spans="18:25" x14ac:dyDescent="0.25">
      <c r="T74" s="32"/>
      <c r="U74" s="32"/>
      <c r="V74" s="32"/>
      <c r="W74" s="32"/>
      <c r="X74" s="50"/>
      <c r="Y74" s="44"/>
    </row>
    <row r="75" spans="18:25" x14ac:dyDescent="0.25">
      <c r="T75" s="32"/>
      <c r="U75" s="32"/>
      <c r="V75" s="32"/>
      <c r="W75" s="32"/>
      <c r="X75" s="51"/>
      <c r="Y75" s="45"/>
    </row>
    <row r="76" spans="18:25" x14ac:dyDescent="0.25">
      <c r="T76" s="39" t="s">
        <v>57</v>
      </c>
      <c r="U76" s="39"/>
      <c r="V76" s="39"/>
      <c r="W76" s="39"/>
      <c r="X76" s="39"/>
      <c r="Y76" s="39"/>
    </row>
    <row r="77" spans="18:25" x14ac:dyDescent="0.25">
      <c r="T77" s="32"/>
      <c r="U77" s="32"/>
      <c r="V77" s="32"/>
      <c r="W77" s="32"/>
      <c r="X77" s="40">
        <f>(P38*X72)/42</f>
        <v>3.5714285714285716</v>
      </c>
      <c r="Y77" s="43" t="s">
        <v>33</v>
      </c>
    </row>
    <row r="78" spans="18:25" x14ac:dyDescent="0.25">
      <c r="T78" s="32"/>
      <c r="U78" s="32"/>
      <c r="V78" s="32"/>
      <c r="W78" s="32"/>
      <c r="X78" s="41"/>
      <c r="Y78" s="44"/>
    </row>
    <row r="79" spans="18:25" x14ac:dyDescent="0.25">
      <c r="T79" s="32"/>
      <c r="U79" s="32"/>
      <c r="V79" s="32"/>
      <c r="W79" s="32"/>
      <c r="X79" s="41"/>
      <c r="Y79" s="44"/>
    </row>
    <row r="80" spans="18:25" x14ac:dyDescent="0.25">
      <c r="T80" s="32"/>
      <c r="U80" s="32"/>
      <c r="V80" s="32"/>
      <c r="W80" s="32"/>
      <c r="X80" s="42"/>
      <c r="Y80" s="45"/>
    </row>
    <row r="83" spans="18:25" x14ac:dyDescent="0.25">
      <c r="T83" s="81" t="s">
        <v>69</v>
      </c>
      <c r="U83" s="82"/>
      <c r="V83" s="82"/>
      <c r="W83" s="82"/>
      <c r="X83" s="82"/>
      <c r="Y83" s="83"/>
    </row>
    <row r="84" spans="18:25" x14ac:dyDescent="0.25">
      <c r="R84"/>
      <c r="T84" s="39" t="s">
        <v>70</v>
      </c>
      <c r="U84" s="39"/>
      <c r="V84" s="39"/>
      <c r="W84" s="39"/>
      <c r="X84" s="39"/>
      <c r="Y84" s="39"/>
    </row>
    <row r="85" spans="18:25" x14ac:dyDescent="0.25">
      <c r="T85" s="84" t="s">
        <v>72</v>
      </c>
      <c r="U85" s="85"/>
      <c r="V85" s="85"/>
      <c r="W85" s="86"/>
      <c r="X85" s="87">
        <v>0.8</v>
      </c>
      <c r="Y85" s="88" t="s">
        <v>73</v>
      </c>
    </row>
    <row r="86" spans="18:25" x14ac:dyDescent="0.25">
      <c r="T86" s="84" t="s">
        <v>74</v>
      </c>
      <c r="U86" s="85"/>
      <c r="V86" s="85"/>
      <c r="W86" s="86"/>
      <c r="X86" s="87">
        <f>C28</f>
        <v>7820</v>
      </c>
      <c r="Y86" s="88" t="s">
        <v>10</v>
      </c>
    </row>
    <row r="87" spans="18:25" x14ac:dyDescent="0.25">
      <c r="T87" s="32"/>
      <c r="U87" s="32"/>
      <c r="V87" s="32"/>
      <c r="W87" s="32"/>
      <c r="X87" s="40">
        <f>X85*X86</f>
        <v>6256</v>
      </c>
      <c r="Y87" s="43" t="s">
        <v>71</v>
      </c>
    </row>
    <row r="88" spans="18:25" x14ac:dyDescent="0.25">
      <c r="T88" s="32"/>
      <c r="U88" s="32"/>
      <c r="V88" s="32"/>
      <c r="W88" s="32"/>
      <c r="X88" s="41"/>
      <c r="Y88" s="44"/>
    </row>
    <row r="89" spans="18:25" x14ac:dyDescent="0.25">
      <c r="T89" s="32"/>
      <c r="U89" s="32"/>
      <c r="V89" s="32"/>
      <c r="W89" s="32"/>
      <c r="X89" s="41"/>
      <c r="Y89" s="44"/>
    </row>
    <row r="90" spans="18:25" x14ac:dyDescent="0.25">
      <c r="T90" s="32"/>
      <c r="U90" s="32"/>
      <c r="V90" s="32"/>
      <c r="W90" s="32"/>
      <c r="X90" s="42"/>
      <c r="Y90" s="45"/>
    </row>
    <row r="91" spans="18:25" x14ac:dyDescent="0.25">
      <c r="T91" s="39" t="s">
        <v>75</v>
      </c>
      <c r="U91" s="39"/>
      <c r="V91" s="39"/>
      <c r="W91" s="39"/>
      <c r="X91" s="39"/>
      <c r="Y91" s="39"/>
    </row>
    <row r="92" spans="18:25" x14ac:dyDescent="0.25">
      <c r="S92"/>
      <c r="T92" s="32"/>
      <c r="U92" s="32"/>
      <c r="V92" s="32"/>
      <c r="W92" s="32"/>
      <c r="X92" s="40">
        <f>(0.052*P30*(C28-P32))+(0.052*8.33*300)+(0.052*P36*X62)+(0.052*8.33*(P25/X32))+(0.052*P30*((X67-P25)/X32))</f>
        <v>3881.7063155183041</v>
      </c>
      <c r="Y92" s="43" t="s">
        <v>71</v>
      </c>
    </row>
    <row r="93" spans="18:25" x14ac:dyDescent="0.25">
      <c r="R93"/>
      <c r="T93" s="32"/>
      <c r="U93" s="32"/>
      <c r="V93" s="32"/>
      <c r="W93" s="32"/>
      <c r="X93" s="41"/>
      <c r="Y93" s="44"/>
    </row>
    <row r="94" spans="18:25" x14ac:dyDescent="0.25">
      <c r="T94" s="32"/>
      <c r="U94" s="32"/>
      <c r="V94" s="32"/>
      <c r="W94" s="32"/>
      <c r="X94" s="41"/>
      <c r="Y94" s="44"/>
    </row>
    <row r="95" spans="18:25" x14ac:dyDescent="0.25">
      <c r="S95"/>
      <c r="T95" s="32"/>
      <c r="U95" s="32"/>
      <c r="V95" s="32"/>
      <c r="W95" s="32"/>
      <c r="X95" s="42"/>
      <c r="Y95" s="45"/>
    </row>
    <row r="96" spans="18:25" x14ac:dyDescent="0.25">
      <c r="R96"/>
      <c r="T96" s="39" t="s">
        <v>77</v>
      </c>
      <c r="U96" s="39"/>
      <c r="V96" s="39"/>
      <c r="W96" s="39"/>
      <c r="X96" s="39"/>
      <c r="Y96" s="39"/>
    </row>
    <row r="97" spans="19:25" x14ac:dyDescent="0.25">
      <c r="T97" s="32"/>
      <c r="U97" s="32"/>
      <c r="V97" s="32"/>
      <c r="W97" s="32"/>
      <c r="X97" s="40">
        <f>(0.052*P36*((C28-P32)+(P27/X32))+(0.052*8.33*(P25/X32))+(0.052*P30*(P32-(P27/X32)-(P25/X32))))</f>
        <v>3702.9949952605443</v>
      </c>
      <c r="Y97" s="43" t="s">
        <v>71</v>
      </c>
    </row>
    <row r="98" spans="19:25" x14ac:dyDescent="0.25">
      <c r="S98"/>
      <c r="T98" s="32"/>
      <c r="U98" s="32"/>
      <c r="V98" s="32"/>
      <c r="W98" s="32"/>
      <c r="X98" s="41"/>
      <c r="Y98" s="44"/>
    </row>
    <row r="99" spans="19:25" x14ac:dyDescent="0.25">
      <c r="T99" s="32"/>
      <c r="U99" s="32"/>
      <c r="V99" s="32"/>
      <c r="W99" s="32"/>
      <c r="X99" s="41"/>
      <c r="Y99" s="44"/>
    </row>
    <row r="100" spans="19:25" x14ac:dyDescent="0.25">
      <c r="T100" s="32"/>
      <c r="U100" s="32"/>
      <c r="V100" s="32"/>
      <c r="W100" s="32"/>
      <c r="X100" s="42"/>
      <c r="Y100" s="45"/>
    </row>
    <row r="101" spans="19:25" x14ac:dyDescent="0.25">
      <c r="T101" s="39" t="s">
        <v>78</v>
      </c>
      <c r="U101" s="39"/>
      <c r="V101" s="39"/>
      <c r="W101" s="39"/>
      <c r="X101" s="39"/>
      <c r="Y101" s="39"/>
    </row>
    <row r="102" spans="19:25" x14ac:dyDescent="0.25">
      <c r="T102" s="32"/>
      <c r="U102" s="32"/>
      <c r="V102" s="32"/>
      <c r="W102" s="32"/>
      <c r="X102" s="40">
        <f>X87-X92</f>
        <v>2374.2936844816959</v>
      </c>
      <c r="Y102" s="43" t="s">
        <v>71</v>
      </c>
    </row>
    <row r="103" spans="19:25" x14ac:dyDescent="0.25">
      <c r="T103" s="32"/>
      <c r="U103" s="32"/>
      <c r="V103" s="32"/>
      <c r="W103" s="32"/>
      <c r="X103" s="41"/>
      <c r="Y103" s="44"/>
    </row>
    <row r="104" spans="19:25" x14ac:dyDescent="0.25">
      <c r="T104" s="32"/>
      <c r="U104" s="32"/>
      <c r="V104" s="32"/>
      <c r="W104" s="32"/>
      <c r="X104" s="41"/>
      <c r="Y104" s="44"/>
    </row>
    <row r="105" spans="19:25" x14ac:dyDescent="0.25">
      <c r="T105" s="32"/>
      <c r="U105" s="32"/>
      <c r="V105" s="32"/>
      <c r="W105" s="32"/>
      <c r="X105" s="42"/>
      <c r="Y105" s="45"/>
    </row>
    <row r="106" spans="19:25" x14ac:dyDescent="0.25">
      <c r="T106" s="39" t="s">
        <v>79</v>
      </c>
      <c r="U106" s="39"/>
      <c r="V106" s="39"/>
      <c r="W106" s="39"/>
      <c r="X106" s="39"/>
      <c r="Y106" s="39"/>
    </row>
    <row r="107" spans="19:25" x14ac:dyDescent="0.25">
      <c r="T107" s="32"/>
      <c r="U107" s="32"/>
      <c r="V107" s="32"/>
      <c r="W107" s="32"/>
      <c r="X107" s="40">
        <f>X87-X97</f>
        <v>2553.0050047394557</v>
      </c>
      <c r="Y107" s="43" t="s">
        <v>71</v>
      </c>
    </row>
    <row r="108" spans="19:25" x14ac:dyDescent="0.25">
      <c r="T108" s="32"/>
      <c r="U108" s="32"/>
      <c r="V108" s="32"/>
      <c r="W108" s="32"/>
      <c r="X108" s="41"/>
      <c r="Y108" s="44"/>
    </row>
    <row r="109" spans="19:25" x14ac:dyDescent="0.25">
      <c r="T109" s="32"/>
      <c r="U109" s="32"/>
      <c r="V109" s="32"/>
      <c r="W109" s="32"/>
      <c r="X109" s="41"/>
      <c r="Y109" s="44"/>
    </row>
    <row r="110" spans="19:25" x14ac:dyDescent="0.25">
      <c r="T110" s="32"/>
      <c r="U110" s="32"/>
      <c r="V110" s="32"/>
      <c r="W110" s="32"/>
      <c r="X110" s="42"/>
      <c r="Y110" s="45"/>
    </row>
    <row r="113" spans="15:19" x14ac:dyDescent="0.25">
      <c r="R113"/>
    </row>
    <row r="120" spans="15:19" x14ac:dyDescent="0.25">
      <c r="R120"/>
    </row>
    <row r="121" spans="15:19" x14ac:dyDescent="0.25">
      <c r="S121"/>
    </row>
    <row r="126" spans="15:19" x14ac:dyDescent="0.25">
      <c r="O126"/>
    </row>
    <row r="131" spans="18:19" x14ac:dyDescent="0.25">
      <c r="S131"/>
    </row>
    <row r="136" spans="18:19" x14ac:dyDescent="0.25">
      <c r="R136"/>
    </row>
    <row r="141" spans="18:19" x14ac:dyDescent="0.25">
      <c r="R141"/>
    </row>
  </sheetData>
  <mergeCells count="91">
    <mergeCell ref="L27:O28"/>
    <mergeCell ref="T51:Y51"/>
    <mergeCell ref="T52:W55"/>
    <mergeCell ref="X52:X55"/>
    <mergeCell ref="Y52:Y55"/>
    <mergeCell ref="P27:P28"/>
    <mergeCell ref="Q27:Q28"/>
    <mergeCell ref="T42:W45"/>
    <mergeCell ref="X42:X45"/>
    <mergeCell ref="Y42:Y45"/>
    <mergeCell ref="T46:Y46"/>
    <mergeCell ref="T47:W50"/>
    <mergeCell ref="X47:X50"/>
    <mergeCell ref="Y47:Y50"/>
    <mergeCell ref="Y32:Y35"/>
    <mergeCell ref="T36:Y36"/>
    <mergeCell ref="T37:W40"/>
    <mergeCell ref="X37:X40"/>
    <mergeCell ref="Y37:Y40"/>
    <mergeCell ref="T41:Y41"/>
    <mergeCell ref="O34:O35"/>
    <mergeCell ref="A28:B29"/>
    <mergeCell ref="C28:C29"/>
    <mergeCell ref="D28:D29"/>
    <mergeCell ref="T31:Y31"/>
    <mergeCell ref="A32:B33"/>
    <mergeCell ref="C32:C33"/>
    <mergeCell ref="D32:D33"/>
    <mergeCell ref="T101:Y101"/>
    <mergeCell ref="T102:W105"/>
    <mergeCell ref="X102:X105"/>
    <mergeCell ref="Y102:Y105"/>
    <mergeCell ref="T106:Y106"/>
    <mergeCell ref="T107:W110"/>
    <mergeCell ref="X107:X110"/>
    <mergeCell ref="Y107:Y110"/>
    <mergeCell ref="T92:W95"/>
    <mergeCell ref="X92:X95"/>
    <mergeCell ref="Y92:Y95"/>
    <mergeCell ref="T96:Y96"/>
    <mergeCell ref="T97:W100"/>
    <mergeCell ref="X97:X100"/>
    <mergeCell ref="Y97:Y100"/>
    <mergeCell ref="T85:W85"/>
    <mergeCell ref="T86:W86"/>
    <mergeCell ref="T87:W90"/>
    <mergeCell ref="X87:X90"/>
    <mergeCell ref="Y87:Y90"/>
    <mergeCell ref="T91:Y91"/>
    <mergeCell ref="T83:Y83"/>
    <mergeCell ref="T84:Y84"/>
    <mergeCell ref="T76:Y76"/>
    <mergeCell ref="T77:W80"/>
    <mergeCell ref="X77:X80"/>
    <mergeCell ref="Y77:Y80"/>
    <mergeCell ref="T71:Y71"/>
    <mergeCell ref="T72:W75"/>
    <mergeCell ref="X72:X75"/>
    <mergeCell ref="Y72:Y75"/>
    <mergeCell ref="T66:Y66"/>
    <mergeCell ref="T67:W70"/>
    <mergeCell ref="X67:X70"/>
    <mergeCell ref="Y67:Y70"/>
    <mergeCell ref="T61:Y61"/>
    <mergeCell ref="T62:W65"/>
    <mergeCell ref="X62:X65"/>
    <mergeCell ref="Y62:Y65"/>
    <mergeCell ref="T26:Y26"/>
    <mergeCell ref="T27:W30"/>
    <mergeCell ref="X27:X30"/>
    <mergeCell ref="Y27:Y30"/>
    <mergeCell ref="T56:Y56"/>
    <mergeCell ref="T57:W60"/>
    <mergeCell ref="X57:X60"/>
    <mergeCell ref="Y57:Y60"/>
    <mergeCell ref="T32:W35"/>
    <mergeCell ref="X32:X35"/>
    <mergeCell ref="T16:Y16"/>
    <mergeCell ref="T17:W20"/>
    <mergeCell ref="X17:X20"/>
    <mergeCell ref="Y17:Y20"/>
    <mergeCell ref="T21:Y21"/>
    <mergeCell ref="T22:W25"/>
    <mergeCell ref="X22:X25"/>
    <mergeCell ref="Y22:Y25"/>
    <mergeCell ref="B6:Y6"/>
    <mergeCell ref="B7:Y7"/>
    <mergeCell ref="B8:Y8"/>
    <mergeCell ref="B9:Y9"/>
    <mergeCell ref="B10:Y10"/>
    <mergeCell ref="T15:Y1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MENÚ</vt:lpstr>
      <vt:lpstr>VOL. DE CEMENTO</vt:lpstr>
      <vt:lpstr>TAPÓN BALANCEADO</vt:lpstr>
      <vt:lpstr>TAPÓN BALANCEADO FORZADO</vt:lpstr>
      <vt:lpstr>CEMENTACIÓN POR CIRCULACIÓN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Maycol Suárez</dc:creator>
  <cp:lastModifiedBy>Maycol Suárez</cp:lastModifiedBy>
  <dcterms:created xsi:type="dcterms:W3CDTF">2015-04-28T17:10:05Z</dcterms:created>
  <dcterms:modified xsi:type="dcterms:W3CDTF">2015-05-03T07:11:10Z</dcterms:modified>
</cp:coreProperties>
</file>